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145" tabRatio="601" activeTab="0"/>
  </bookViews>
  <sheets>
    <sheet name="Planilha" sheetId="1" r:id="rId1"/>
    <sheet name="Cronograma" sheetId="2" r:id="rId2"/>
    <sheet name="Plan3" sheetId="3" r:id="rId3"/>
  </sheets>
  <definedNames>
    <definedName name="_xlnm.Print_Area" localSheetId="1">'Cronograma'!$A$1:$V$64</definedName>
    <definedName name="_xlnm.Print_Area" localSheetId="0">'Planilha'!$A$1:$H$248</definedName>
    <definedName name="_xlnm.Print_Titles" localSheetId="1">'Cronograma'!$1:$15</definedName>
    <definedName name="_xlnm.Print_Titles" localSheetId="0">'Planilha'!$1:$13</definedName>
  </definedNames>
  <calcPr fullCalcOnLoad="1"/>
</workbook>
</file>

<file path=xl/sharedStrings.xml><?xml version="1.0" encoding="utf-8"?>
<sst xmlns="http://schemas.openxmlformats.org/spreadsheetml/2006/main" count="864" uniqueCount="634">
  <si>
    <t>1.00</t>
  </si>
  <si>
    <t>SERVIÇOS PRELIMINARES</t>
  </si>
  <si>
    <t>1.01</t>
  </si>
  <si>
    <t>m2</t>
  </si>
  <si>
    <t>1.02</t>
  </si>
  <si>
    <t>m3</t>
  </si>
  <si>
    <t>2.00</t>
  </si>
  <si>
    <t>TRANSPORTES</t>
  </si>
  <si>
    <t>2.01</t>
  </si>
  <si>
    <t>3.00</t>
  </si>
  <si>
    <t>SERVIÇO EM TERRA</t>
  </si>
  <si>
    <t>3.01</t>
  </si>
  <si>
    <t>3.02</t>
  </si>
  <si>
    <t>3.03</t>
  </si>
  <si>
    <t>4.00</t>
  </si>
  <si>
    <t>4.01</t>
  </si>
  <si>
    <t>m</t>
  </si>
  <si>
    <t>4.02</t>
  </si>
  <si>
    <t>5.00</t>
  </si>
  <si>
    <t>ESTRUTURA</t>
  </si>
  <si>
    <t>5.01</t>
  </si>
  <si>
    <t>6.00</t>
  </si>
  <si>
    <t>INSTALAÇÃO ELÉTRICA</t>
  </si>
  <si>
    <t>6.01</t>
  </si>
  <si>
    <t xml:space="preserve">un </t>
  </si>
  <si>
    <t>6.02</t>
  </si>
  <si>
    <t>7.00</t>
  </si>
  <si>
    <t>7.01</t>
  </si>
  <si>
    <t>8.00</t>
  </si>
  <si>
    <t>ALVENARIA</t>
  </si>
  <si>
    <t>8.01</t>
  </si>
  <si>
    <t>9.00</t>
  </si>
  <si>
    <t>IMPERMEABILIZAÇÃO</t>
  </si>
  <si>
    <t>9.01</t>
  </si>
  <si>
    <t>10.00</t>
  </si>
  <si>
    <t>10.01</t>
  </si>
  <si>
    <t>11.00</t>
  </si>
  <si>
    <t>COBERTURA</t>
  </si>
  <si>
    <t>11.01</t>
  </si>
  <si>
    <t>12.00</t>
  </si>
  <si>
    <t>ESQUADRIAS METÁLICAS</t>
  </si>
  <si>
    <t>12.01</t>
  </si>
  <si>
    <t>13.00</t>
  </si>
  <si>
    <t>13.01</t>
  </si>
  <si>
    <t>14.00</t>
  </si>
  <si>
    <t>REVESTIMENTO DE PAREDES</t>
  </si>
  <si>
    <t>14.01</t>
  </si>
  <si>
    <t>15.00</t>
  </si>
  <si>
    <t>FORRO</t>
  </si>
  <si>
    <t>15.01</t>
  </si>
  <si>
    <t>16.00</t>
  </si>
  <si>
    <t>REVESTIMENTO DE PISO</t>
  </si>
  <si>
    <t>16.01</t>
  </si>
  <si>
    <t>16.02</t>
  </si>
  <si>
    <t>17.00</t>
  </si>
  <si>
    <t>PINTURA</t>
  </si>
  <si>
    <t>17.01</t>
  </si>
  <si>
    <t>17.02</t>
  </si>
  <si>
    <t>DIVERSOS</t>
  </si>
  <si>
    <t>6.03</t>
  </si>
  <si>
    <t>6.05</t>
  </si>
  <si>
    <t>6.06</t>
  </si>
  <si>
    <t>6.07</t>
  </si>
  <si>
    <t>6.08</t>
  </si>
  <si>
    <t>6.09</t>
  </si>
  <si>
    <t>6.10</t>
  </si>
  <si>
    <t>6.11</t>
  </si>
  <si>
    <t>PLANILHA DE ORÇAMENTO BÁSICO</t>
  </si>
  <si>
    <t>ITEM</t>
  </si>
  <si>
    <t>DISCRIMINAÇÃO DOS SERVIÇOS</t>
  </si>
  <si>
    <t>UNID.</t>
  </si>
  <si>
    <t>QUANT.</t>
  </si>
  <si>
    <t>P. UNIT.</t>
  </si>
  <si>
    <t>P. TOTAL</t>
  </si>
  <si>
    <t>TOTAL ITEM 1.00</t>
  </si>
  <si>
    <t>C R O N O G R A M A    F Í S I C O    F I N A N C E I R O</t>
  </si>
  <si>
    <t>DISCRIMINAÇÃO</t>
  </si>
  <si>
    <t>%</t>
  </si>
  <si>
    <t>18.00</t>
  </si>
  <si>
    <t>DESEMBOLSO</t>
  </si>
  <si>
    <t>Mensal</t>
  </si>
  <si>
    <t>Acumulado</t>
  </si>
  <si>
    <t>PERCENTUAL GLOBAL</t>
  </si>
  <si>
    <t>Mensal (PGM)</t>
  </si>
  <si>
    <t>Acumulado (PGA)</t>
  </si>
  <si>
    <t>TOTAL ITEM 2.00</t>
  </si>
  <si>
    <t>TOTAL ITEM 3.00</t>
  </si>
  <si>
    <t>TOTAL ITEM 4.00</t>
  </si>
  <si>
    <t>TOTAL ITEM 5.00</t>
  </si>
  <si>
    <t>TOTAL ITEM 6.00</t>
  </si>
  <si>
    <t>TOTAL ITEM 9.00</t>
  </si>
  <si>
    <t>TOTAL ITEM 11.00</t>
  </si>
  <si>
    <t>TOTAL ITEM 13.00</t>
  </si>
  <si>
    <t>TOTAL ITEM 14.00</t>
  </si>
  <si>
    <t>TOTAL ITEM 15.00</t>
  </si>
  <si>
    <t>1.03</t>
  </si>
  <si>
    <t>ADMINISTRAÇÃO</t>
  </si>
  <si>
    <t>hs</t>
  </si>
  <si>
    <t>18.01</t>
  </si>
  <si>
    <t>18.02</t>
  </si>
  <si>
    <t>6.12</t>
  </si>
  <si>
    <t>6.13</t>
  </si>
  <si>
    <t>6.14</t>
  </si>
  <si>
    <t>7.02</t>
  </si>
  <si>
    <t>7.03</t>
  </si>
  <si>
    <t>7.04</t>
  </si>
  <si>
    <t>7.05</t>
  </si>
  <si>
    <t>7.06</t>
  </si>
  <si>
    <t>7.07</t>
  </si>
  <si>
    <t>7.08</t>
  </si>
  <si>
    <t>7.09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</si>
  <si>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</si>
  <si>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</si>
  <si>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</si>
  <si>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</si>
  <si>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</si>
  <si>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</si>
  <si>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</si>
  <si>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</si>
  <si>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</si>
  <si>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7.20</t>
  </si>
  <si>
    <t>7.21</t>
  </si>
  <si>
    <t>TOTAL DO ITEM 7.00</t>
  </si>
  <si>
    <t>TOTAL ITEM 16.00</t>
  </si>
  <si>
    <t xml:space="preserve">FUNDAÇÕES </t>
  </si>
  <si>
    <t>INSTALAÇÃO HIDRO-SANIT.</t>
  </si>
  <si>
    <t>ESTRUTURA DE MADEIRA</t>
  </si>
  <si>
    <t>12.02</t>
  </si>
  <si>
    <t>19.00</t>
  </si>
  <si>
    <t>TOTAL ITEM 10.00</t>
  </si>
  <si>
    <t>6.15</t>
  </si>
  <si>
    <t>7.22</t>
  </si>
  <si>
    <t>7.23</t>
  </si>
  <si>
    <t xml:space="preserve">TRANSP - ENTULHO EM CAMINHÃO INCL. CARGA MANUAL </t>
  </si>
  <si>
    <t>14.02</t>
  </si>
  <si>
    <t>1.04</t>
  </si>
  <si>
    <t>1.05</t>
  </si>
  <si>
    <t>1.06</t>
  </si>
  <si>
    <t>CONSUMO DE ENERGIA ELÉTRICA</t>
  </si>
  <si>
    <t>kwh</t>
  </si>
  <si>
    <t>1.07</t>
  </si>
  <si>
    <t>1.08</t>
  </si>
  <si>
    <t>5.02</t>
  </si>
  <si>
    <t>5.03</t>
  </si>
  <si>
    <t>CAIXA SEXTAVADA 3¨x3¨</t>
  </si>
  <si>
    <t>7.24</t>
  </si>
  <si>
    <t>7.25</t>
  </si>
  <si>
    <t>7.26</t>
  </si>
  <si>
    <t>7.27</t>
  </si>
  <si>
    <t>7.28</t>
  </si>
  <si>
    <t>7.29</t>
  </si>
  <si>
    <t>7.30</t>
  </si>
  <si>
    <t>INSTALAÇÃO HIDRO-SANITÁRIA E PLUVIAL</t>
  </si>
  <si>
    <t>VIDROS TEMPERADOS / FERRAGENS / PERFIS</t>
  </si>
  <si>
    <t>FERRAGENS</t>
  </si>
  <si>
    <t>20.00</t>
  </si>
  <si>
    <t>6.16</t>
  </si>
  <si>
    <t>6.17</t>
  </si>
  <si>
    <t>6.18</t>
  </si>
  <si>
    <t>6.19</t>
  </si>
  <si>
    <t>20.01</t>
  </si>
  <si>
    <t>20.02</t>
  </si>
  <si>
    <t>TOTAL ITEM 17.00</t>
  </si>
  <si>
    <t xml:space="preserve">FERRAMENTAS </t>
  </si>
  <si>
    <t xml:space="preserve">ALVENARIA DE TIJOLO FURADO 1/2 VEZ </t>
  </si>
  <si>
    <t xml:space="preserve">LASTRO DE CONCRETO IMPERM. TRAÇO 1:3:6 ESP 5 CM </t>
  </si>
  <si>
    <t xml:space="preserve">LIMPEZA FINAL DA OBRA </t>
  </si>
  <si>
    <t xml:space="preserve">PLACA DE OBRA EM CHAPA DE AÇO GALVANIZADO </t>
  </si>
  <si>
    <t>5.04</t>
  </si>
  <si>
    <t xml:space="preserve">m </t>
  </si>
  <si>
    <t xml:space="preserve">CONSUMO DE ÁGUA </t>
  </si>
  <si>
    <t xml:space="preserve">HASTE COPPERWELD 5/8" x 3,00 M C/ CONECTOR </t>
  </si>
  <si>
    <t xml:space="preserve">VIDROS </t>
  </si>
  <si>
    <t>19.02</t>
  </si>
  <si>
    <t xml:space="preserve">BARRA PROTEÇÃO PARA PNE </t>
  </si>
  <si>
    <t xml:space="preserve">ENGENHEIRO CIVIL </t>
  </si>
  <si>
    <t xml:space="preserve">PASTILHA DE PORCELANA C/ ARGAMASSA FLEXIVEL </t>
  </si>
  <si>
    <t xml:space="preserve">CAIXA  PASSAGEM 30x30x40 C/ TAMPA E DRENO BRITA </t>
  </si>
  <si>
    <t xml:space="preserve">BARRACÃO DE OBRAS C/ INST. ELÉT E HIDROS. </t>
  </si>
  <si>
    <t>INTERRUPTOR SIMPLES C/ 01 TOMADA UNIV. CONJ. C/ TECLA</t>
  </si>
  <si>
    <t>AG-230172</t>
  </si>
  <si>
    <t>AG-250101</t>
  </si>
  <si>
    <t>AG-250110</t>
  </si>
  <si>
    <t>PINTURA LATEX ACRÍLICA - DUAS DEMÃOS C/ SELADOR 2D</t>
  </si>
  <si>
    <t>PINT. ESMALTE FOSCO P/ FERRO - DUAS DEMÃOS C/ FUNDO</t>
  </si>
  <si>
    <t xml:space="preserve">     C U S T O  T O T A L  S E M  B D I</t>
  </si>
  <si>
    <t xml:space="preserve">ALVENARIA </t>
  </si>
  <si>
    <t xml:space="preserve">EMASSAMENTO PVA - 2 DEMÃOS </t>
  </si>
  <si>
    <t>20.03</t>
  </si>
  <si>
    <t>11.02</t>
  </si>
  <si>
    <t>9.02</t>
  </si>
  <si>
    <t>TOTAL ITEM 8.00</t>
  </si>
  <si>
    <t>6.04</t>
  </si>
  <si>
    <t>AG-250103</t>
  </si>
  <si>
    <t>PINGADEIRA - CONC. PREMOLDADO (MOLDURA PLATIBANDA)</t>
  </si>
  <si>
    <t>7.19</t>
  </si>
  <si>
    <t>7.31</t>
  </si>
  <si>
    <t>7.32</t>
  </si>
  <si>
    <t>7.33</t>
  </si>
  <si>
    <t>ESTADO DE GOIÁS</t>
  </si>
  <si>
    <t>Governo da Cidade de Morrinhos</t>
  </si>
  <si>
    <t>ASSESSORIA DE PLANEJAMENTO</t>
  </si>
  <si>
    <t>RENATA AMARAL TRONCOSO CHAVES</t>
  </si>
  <si>
    <t>Engº Civil - CREA 11.921/D-GO</t>
  </si>
  <si>
    <t>FRANCISCO ROCHA SOARES FILHO</t>
  </si>
  <si>
    <t>Assessor de Planejamento e Coordenação</t>
  </si>
  <si>
    <t>DUCHA HIGIÊNICA MANUAL C/ REGISTRO 1/2"</t>
  </si>
  <si>
    <t>AG-80686</t>
  </si>
  <si>
    <t xml:space="preserve">JANELA CORRER CHAPA AÇO, 4 FOLHAS P/ VIDRO C/ FERR. </t>
  </si>
  <si>
    <t>PASSEIO EM CONCRETO DESEMPENADO ESP 5 CM 1:2,5:3,5</t>
  </si>
  <si>
    <t>AG-271608</t>
  </si>
  <si>
    <t>AG-201410</t>
  </si>
  <si>
    <t>AG-80556</t>
  </si>
  <si>
    <t>AG-80561</t>
  </si>
  <si>
    <t>AG-80580</t>
  </si>
  <si>
    <t>CUBA DE LOUÇA BRANCA REDONDA DE EMBUTIR</t>
  </si>
  <si>
    <t>11.03</t>
  </si>
  <si>
    <t>CALHA EM CHAPA DE AÇO GALVANIZADO / 50 CM C/ ACES.</t>
  </si>
  <si>
    <t xml:space="preserve">ESQUADRIAS </t>
  </si>
  <si>
    <t xml:space="preserve">MÁXIMO-AR CHAPA AÇO P/ VIDRO C/ FERR. </t>
  </si>
  <si>
    <t>cotação</t>
  </si>
  <si>
    <t>12.03</t>
  </si>
  <si>
    <t>12.04</t>
  </si>
  <si>
    <t>12.05</t>
  </si>
  <si>
    <t>12.06</t>
  </si>
  <si>
    <t>12.07</t>
  </si>
  <si>
    <t>12.08</t>
  </si>
  <si>
    <t>12.09</t>
  </si>
  <si>
    <t>PLANTIO DE GRAMA ESMERALDA</t>
  </si>
  <si>
    <t>VERNIZ SINTÉTICO BRILHANTE - 02 DEMÃOS (PORTAS)</t>
  </si>
  <si>
    <t>VIGIA DE OBRAS (NOTURNO/SÁBADO/DOMINGO/FERIADOS)</t>
  </si>
  <si>
    <t>AG-80656</t>
  </si>
  <si>
    <t xml:space="preserve">LIGAÇÃO PROVISÓRIA DE ÁGUA/RETIRADA ESGOTO SANIT. </t>
  </si>
  <si>
    <t>LIGAÇÃO FLEXÍVEL PVC DIAM. 1/2" (ENGATE)</t>
  </si>
  <si>
    <t>7.34</t>
  </si>
  <si>
    <t>7.35</t>
  </si>
  <si>
    <t>7.36</t>
  </si>
  <si>
    <t>7.37</t>
  </si>
  <si>
    <t>7.38</t>
  </si>
  <si>
    <t>REVESTIMENTO PAREDES</t>
  </si>
  <si>
    <t>14.04</t>
  </si>
  <si>
    <t>16.03</t>
  </si>
  <si>
    <t>16.04</t>
  </si>
  <si>
    <t>19.01</t>
  </si>
  <si>
    <t>19.03</t>
  </si>
  <si>
    <t>20.04</t>
  </si>
  <si>
    <t>20.05</t>
  </si>
  <si>
    <t>AG-180312</t>
  </si>
  <si>
    <t>Assessor de Planejamento</t>
  </si>
  <si>
    <t>20.06</t>
  </si>
  <si>
    <t>INTERRUPTOR SIMPLES C/ 02 SEÇÕES</t>
  </si>
  <si>
    <t>6.20</t>
  </si>
  <si>
    <t>18.03</t>
  </si>
  <si>
    <t>19.04</t>
  </si>
  <si>
    <t>19.05</t>
  </si>
  <si>
    <t>19.06</t>
  </si>
  <si>
    <t>6.21</t>
  </si>
  <si>
    <t>AG-80830</t>
  </si>
  <si>
    <t>7.39</t>
  </si>
  <si>
    <t>AG-261300</t>
  </si>
  <si>
    <t>AG-100160</t>
  </si>
  <si>
    <t>RODAPÉ FUNDIDO DE GRANITINA 7CM</t>
  </si>
  <si>
    <t>AG-070691</t>
  </si>
  <si>
    <t>5.05</t>
  </si>
  <si>
    <t>VIGA METÁLICA EM TESOURA VÃO 12M</t>
  </si>
  <si>
    <t>FORMA CH. COMPENSADA 17MM PLÁST. U=4V</t>
  </si>
  <si>
    <t>AG-060204</t>
  </si>
  <si>
    <t>VASO SANITÁRIO INFANTIL LOUÇA, SIFONADO, C/ ACESSÓRIOS, ASSENTO PLÁSTICO, BOLSA DE BORRACHA, TUBO PVC LIGAÇÃO - FORNECIMENTO E INSTALAÇÃO</t>
  </si>
  <si>
    <t>7.40</t>
  </si>
  <si>
    <t>11.04</t>
  </si>
  <si>
    <t xml:space="preserve">PORTA DE FERRO VENEZIANA DE ABRIR 80x210cm C/ FERR. </t>
  </si>
  <si>
    <t xml:space="preserve">PORTA DE FERRO VENEZIANA DE ABRIR 90x210cm C/ FERR. </t>
  </si>
  <si>
    <t>PORTA VIDRO TEMP. VERDE 150x215cm, E=10 MM INCLUSIVE C/ ACESSÓRIOS E FECHADURA</t>
  </si>
  <si>
    <t>FORRO PVC C/ ESTRUTURA METALON PINTADA</t>
  </si>
  <si>
    <t>AG-210460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</si>
  <si>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</si>
  <si>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</si>
  <si>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</si>
  <si>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</si>
  <si>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</si>
  <si>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</si>
  <si>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</si>
  <si>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</si>
  <si>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AG-021301</t>
  </si>
  <si>
    <t>AG-020702</t>
  </si>
  <si>
    <t>LIGAÇÃO PROVISÓRIA DE LUZ E FORÇA</t>
  </si>
  <si>
    <t>AG-020200</t>
  </si>
  <si>
    <t>AG-020400</t>
  </si>
  <si>
    <t>AG-020501</t>
  </si>
  <si>
    <t>AG-021400</t>
  </si>
  <si>
    <t>AG-021401</t>
  </si>
  <si>
    <t>AG-020210</t>
  </si>
  <si>
    <t>AG-030101</t>
  </si>
  <si>
    <t>AG-041003</t>
  </si>
  <si>
    <t>5.06</t>
  </si>
  <si>
    <t>AG-120902</t>
  </si>
  <si>
    <t>MANTA ASFALTICA TIPO III - B (4mm)</t>
  </si>
  <si>
    <t>AG-120205</t>
  </si>
  <si>
    <t>RUFO DE CHAPA GALVANIZADA</t>
  </si>
  <si>
    <t>AG-160602</t>
  </si>
  <si>
    <t>AG-180504</t>
  </si>
  <si>
    <t>AG-180381</t>
  </si>
  <si>
    <t>AG-180402</t>
  </si>
  <si>
    <t>AG-180309</t>
  </si>
  <si>
    <t>AG-190102</t>
  </si>
  <si>
    <t xml:space="preserve">VIDRO LISO E=4 MM COLOCADO </t>
  </si>
  <si>
    <t>AG-200101</t>
  </si>
  <si>
    <t>AG-200499</t>
  </si>
  <si>
    <t>AG-201003</t>
  </si>
  <si>
    <t>PISO EM GRANITINA 8MM FUNDIDA COM CONTRAPISO E=2cm E JUNTA PLÁST. 27mm</t>
  </si>
  <si>
    <t>AG-220101</t>
  </si>
  <si>
    <t>AG-221101</t>
  </si>
  <si>
    <t>AG-221102</t>
  </si>
  <si>
    <t>AG-220102</t>
  </si>
  <si>
    <t>AG-261000</t>
  </si>
  <si>
    <t>AG-260901</t>
  </si>
  <si>
    <t>AG-261602</t>
  </si>
  <si>
    <t>AG-261703</t>
  </si>
  <si>
    <t>AG-260601</t>
  </si>
  <si>
    <t>AG-270210</t>
  </si>
  <si>
    <t>AG-270501</t>
  </si>
  <si>
    <t>11.05</t>
  </si>
  <si>
    <t>11.06</t>
  </si>
  <si>
    <r>
      <t>OBRA:</t>
    </r>
    <r>
      <rPr>
        <sz val="14"/>
        <rFont val="Times New Roman"/>
        <family val="1"/>
      </rPr>
      <t xml:space="preserve"> CONSTRUÇÃO DE ESCOLA INFANTIL DO SETOR GENOVEVA ALVES</t>
    </r>
  </si>
  <si>
    <r>
      <t xml:space="preserve">LOCAL: </t>
    </r>
    <r>
      <rPr>
        <sz val="14"/>
        <rFont val="Times New Roman"/>
        <family val="1"/>
      </rPr>
      <t>AV. ANTÔNIO TITO, EQUIPAMENTO COMUNITÁRIO, QUADRA T, SETOR GENOVEVA ALVES - MORRINHOS-GO</t>
    </r>
  </si>
  <si>
    <t>TOTAL ITEM 12.00</t>
  </si>
  <si>
    <t>TOTAL DO ITEM 18.00</t>
  </si>
  <si>
    <t>TOTAL ITEM 19.00</t>
  </si>
  <si>
    <t>TOTAL ITEM 20.00</t>
  </si>
  <si>
    <t>TELHA ISOLANTE COM NUCLEO EM POLIESTIRENO (EPS), E = 30 MM, REVESTIDA EM ACO ZINCADO *0,5* MM COM PRE-PINTURA NAS DUAS FACES, FACE SUPERIOR EM TELHATRAPEZOIDAL E FACE INFERIOR EM CHAPA PLANA (NAO INCLUI ACESSORIOS)</t>
  </si>
  <si>
    <t>und</t>
  </si>
  <si>
    <t>RES.METALICO TAÇA AÇO PATINÁVEL-V=5M3-COL.SEC.H=6M +FUNDAÇÃO+LOGOTIPO</t>
  </si>
  <si>
    <t>CUMEEIRA P/TELHA GALVANIZADA TRAPEZOIDAL 0,5 MM</t>
  </si>
  <si>
    <t>PARAFUSO DE ACO TIPO CHUMBADOR PARABOLT, DIAMETRO 3/8", COMPRIMENTO 75 MM</t>
  </si>
  <si>
    <t>H</t>
  </si>
  <si>
    <t>m³</t>
  </si>
  <si>
    <t>INSUMO-20256</t>
  </si>
  <si>
    <t>CÓDIGO      AGETOP/SINAPI</t>
  </si>
  <si>
    <t>LOCAÇÃO DA OBRA COM CAVALETE</t>
  </si>
  <si>
    <t>AG-020600</t>
  </si>
  <si>
    <t>TAPUME EM CHAPA COMPENSADA RESINADA 6MM C/ PORTÕES E FERRAGENS - PADRÃO AGETOP</t>
  </si>
  <si>
    <t>APILOAMENTO MECÂNICO</t>
  </si>
  <si>
    <t>AG-040905</t>
  </si>
  <si>
    <t>ESCAVAÇÃO MECANIZADA</t>
  </si>
  <si>
    <t>AG-41004</t>
  </si>
  <si>
    <t>AG-41005</t>
  </si>
  <si>
    <t>CARGA MECANIZADA</t>
  </si>
  <si>
    <t>BANCADA DE GRANITO C/ ESPELHO</t>
  </si>
  <si>
    <t xml:space="preserve">ENCARREGADO </t>
  </si>
  <si>
    <t>AG-230105</t>
  </si>
  <si>
    <t>FECHADURA (ALAV.) LAFONTE 6236 B/8766 - B 19 IMAB OU EQUIV</t>
  </si>
  <si>
    <t xml:space="preserve">CHAPISCO COMUM </t>
  </si>
  <si>
    <t>REVESTIMENTO COM CERÂMICA</t>
  </si>
  <si>
    <t>AG-201302</t>
  </si>
  <si>
    <t>AG-170103</t>
  </si>
  <si>
    <t>AG-230201</t>
  </si>
  <si>
    <t>DOBRADIÇA 3" x 3 1/2" FERRO POLIDO</t>
  </si>
  <si>
    <t>AG-160964</t>
  </si>
  <si>
    <t xml:space="preserve">CAIXA METÁLICA RETANGULAR 4"x2"x2" </t>
  </si>
  <si>
    <t>AG-070680</t>
  </si>
  <si>
    <t>AG-071201</t>
  </si>
  <si>
    <t>AG-071202</t>
  </si>
  <si>
    <t>AG-072190</t>
  </si>
  <si>
    <t>QUADRO  DISTRIBUIÇÃO EMBUTIR EM PVC CB-24E - 150 A</t>
  </si>
  <si>
    <t xml:space="preserve">DISJUNTOR MONOPOLAR DE 10 A 30-A </t>
  </si>
  <si>
    <t>AG-071171</t>
  </si>
  <si>
    <t xml:space="preserve">DISJUNTOR TRIPOLAR DE 60 A 100-A </t>
  </si>
  <si>
    <t>AG-071175</t>
  </si>
  <si>
    <t xml:space="preserve">FIO ISOLADO PVC 750 V - Nº 2,5mm2 </t>
  </si>
  <si>
    <t>AG-071291</t>
  </si>
  <si>
    <t xml:space="preserve">FIO ISOLADO PVC 750 V - Nº 4,0mm2 </t>
  </si>
  <si>
    <t xml:space="preserve">FIO ISOLADO PVC 750 V - Nº 10,0mm2 </t>
  </si>
  <si>
    <t>AG-071292</t>
  </si>
  <si>
    <t>AG-071294</t>
  </si>
  <si>
    <t>AG-071300</t>
  </si>
  <si>
    <t>FIO TELEFÔNICO CCI 50/1 (USO INTERNO)</t>
  </si>
  <si>
    <t>AG-071622</t>
  </si>
  <si>
    <t>LUMINÁRIA P/ JARDIM COM POSTE 2,50M C/ 01 GLOBO</t>
  </si>
  <si>
    <t>AG-071626</t>
  </si>
  <si>
    <t>AG-071612</t>
  </si>
  <si>
    <t>TOMADA HEXAGONAL 2P + T - 10A - 250V</t>
  </si>
  <si>
    <t>AG-072570</t>
  </si>
  <si>
    <t>AG-072591</t>
  </si>
  <si>
    <t>TOMADA TELEFÔNICA 4 PINOS</t>
  </si>
  <si>
    <t>AG-071443</t>
  </si>
  <si>
    <t>AG-071441</t>
  </si>
  <si>
    <t>AG-070710</t>
  </si>
  <si>
    <t>AG-071381</t>
  </si>
  <si>
    <t xml:space="preserve">FIO ISOLADO PVC 750 V - Nº 6,0mm2 </t>
  </si>
  <si>
    <t>AG-071293</t>
  </si>
  <si>
    <t>AG-81003</t>
  </si>
  <si>
    <t>AG-81006</t>
  </si>
  <si>
    <t>AG-81321</t>
  </si>
  <si>
    <t>AG-81324</t>
  </si>
  <si>
    <t>AG-81369</t>
  </si>
  <si>
    <t>AG-81361</t>
  </si>
  <si>
    <t>AG-81405</t>
  </si>
  <si>
    <t>AG-81402</t>
  </si>
  <si>
    <t>AG-81663</t>
  </si>
  <si>
    <t>AG-81696</t>
  </si>
  <si>
    <t>AG-82051</t>
  </si>
  <si>
    <t>AG-80541</t>
  </si>
  <si>
    <t>AG-80570</t>
  </si>
  <si>
    <t>AG-80502</t>
  </si>
  <si>
    <t>AG-80510</t>
  </si>
  <si>
    <t>AG-80520</t>
  </si>
  <si>
    <t xml:space="preserve">TUBO SOLDÁVEL PVC MARROM DIAM. 50 mm </t>
  </si>
  <si>
    <t xml:space="preserve">JOELHO 90 GRAUS SOLDÁVEL DIAM. 25 mm </t>
  </si>
  <si>
    <t xml:space="preserve">TUBO SOLDAVEL PVC MARROM DIAM. 25 MM </t>
  </si>
  <si>
    <t xml:space="preserve">JOELHO 90 GRAUS SOLDÁVEL 50 mm (MARROM) </t>
  </si>
  <si>
    <t xml:space="preserve">TE 90 GRAUS SOLDÁVEL DIAM. 50 mm </t>
  </si>
  <si>
    <t xml:space="preserve">TE 90 GRAUS SOLDÁVEL DIAM. 25 mm </t>
  </si>
  <si>
    <t xml:space="preserve">CORPO CX. SIFONADA DIAM. 150x150x50 </t>
  </si>
  <si>
    <t xml:space="preserve">PROLONGAMENTO CX. SIFONADA 150 mm </t>
  </si>
  <si>
    <t xml:space="preserve">GRELHA QUADRADA BRANCO DIAM. 150 mm </t>
  </si>
  <si>
    <t>LAVATÓRIO MÉDIO COM COLUNA</t>
  </si>
  <si>
    <t>SIFÃO P/ LAVATÓRIO PVC DIAM. 1"x1.1/2"</t>
  </si>
  <si>
    <t>TORNEIRA P/ LAVATÓRIO DIAM. 1/2"</t>
  </si>
  <si>
    <t>VÁLVULA P/ LAVATÓRIO PVC DIAM. 1"</t>
  </si>
  <si>
    <t xml:space="preserve">VASO SANITÁRIO </t>
  </si>
  <si>
    <t>ANEL DE VEDAÇÃO P/ VASO SANITÁRIO</t>
  </si>
  <si>
    <t>CONJ. FIXAÇÃO P/ VASO SANITÁRIO (par)</t>
  </si>
  <si>
    <t>TUBO DE LIGAÇÃO PVC CROMADO 1.1/2" / ESPUDE - (ENTRADA)</t>
  </si>
  <si>
    <t>VÁLVULA DE DESCARGA - CROMADA</t>
  </si>
  <si>
    <t>TUBO DE DESCIDA P/ CX DE DESCARGA (longo 1.1/2")</t>
  </si>
  <si>
    <t>CUBA INOX 56x34x17cm E=0,6mm - aço 304 (Cuba nº 2)</t>
  </si>
  <si>
    <t>SIFÃO P/ PIA CROMADO 1.1/2"x2"</t>
  </si>
  <si>
    <t>TORNEIRA P/ PIA DIAM. 1/2" e 3/4" DE MESA - BICA MÓVEL</t>
  </si>
  <si>
    <t>VÁLVULA P/ PIA TIPO AMERICANA DIAM. 3.1/2" (metal)</t>
  </si>
  <si>
    <t>TORNEIRA DE PAREDE P/ TANQUE DIAM. 1/2" e 3/4"</t>
  </si>
  <si>
    <t>SIFÃO P/ TANQUE 1"x1.1/2" - PVC</t>
  </si>
  <si>
    <t>TUBO DE DESPEJO P/ VÁLVULA (pia/tanque)</t>
  </si>
  <si>
    <t>VÁLVULA P/ TANQUE METÁLICA DIAM. 1" S/ LADRÃO</t>
  </si>
  <si>
    <t xml:space="preserve">TUBO SOLDÁVEL P/ ESGOTO DIAM. 40 mm </t>
  </si>
  <si>
    <t xml:space="preserve">TUBO SOLDÁVEL P/ ESGOTO DIAM. 50 mm </t>
  </si>
  <si>
    <t xml:space="preserve">TUBO SOLDÁVEL P/ ESGOTO DIAM. 100 mm </t>
  </si>
  <si>
    <t xml:space="preserve">JOELHO 90 GRAUS DIAM. 40 mm </t>
  </si>
  <si>
    <t xml:space="preserve">JOELHO 90 GRAUS DIAM. 50 mm </t>
  </si>
  <si>
    <t xml:space="preserve">JOELHO 90 GRAUS DIAM. 100 mm </t>
  </si>
  <si>
    <t>ADAPTADOR CURTO SOLD. 25x3/4"</t>
  </si>
  <si>
    <t>ADAPTADOR PVC SOLD. C/ FLANGE P/ CX. D`ÁGUA 50X1 1/2"</t>
  </si>
  <si>
    <t>ADAPTADOR CURTO SOLD. 50X1 1/2"</t>
  </si>
  <si>
    <t>REGISTRO DE GAVETA METÁLICO C/ CANOPLA 3/4"</t>
  </si>
  <si>
    <t>REGISTRO DE GAVETA METÁLICO 1 1/2"</t>
  </si>
  <si>
    <t>REGISTRO DE PRESSÃO METÁLICO 3/4"</t>
  </si>
  <si>
    <t>AG-80514</t>
  </si>
  <si>
    <t>AG-80515</t>
  </si>
  <si>
    <t>AG-80512</t>
  </si>
  <si>
    <t>AG-80672</t>
  </si>
  <si>
    <t>AG-80680</t>
  </si>
  <si>
    <t>AG-80802</t>
  </si>
  <si>
    <t>AG-80810</t>
  </si>
  <si>
    <t>AG-80820</t>
  </si>
  <si>
    <t>AG-80821</t>
  </si>
  <si>
    <t>AG-82301</t>
  </si>
  <si>
    <t>AG-82302</t>
  </si>
  <si>
    <t>AG-82304</t>
  </si>
  <si>
    <t>AG-81935</t>
  </si>
  <si>
    <t>AG-81936</t>
  </si>
  <si>
    <t>AG-81938</t>
  </si>
  <si>
    <t>AG-82201</t>
  </si>
  <si>
    <t>AG-81066</t>
  </si>
  <si>
    <t>AG-81058</t>
  </si>
  <si>
    <t>AG-81069</t>
  </si>
  <si>
    <t>AG-80926</t>
  </si>
  <si>
    <t>AG-80905</t>
  </si>
  <si>
    <t>AG-80946</t>
  </si>
  <si>
    <t>AG-81888</t>
  </si>
  <si>
    <t>AG-81502</t>
  </si>
  <si>
    <t>unid</t>
  </si>
  <si>
    <t>cj</t>
  </si>
  <si>
    <t>AG-81825</t>
  </si>
  <si>
    <t>CAIXA DE PASSAGEM 60x60 CM SEM TAMPA</t>
  </si>
  <si>
    <t>AG-81826</t>
  </si>
  <si>
    <t>TAMPA EM CONCRETO ARMADO 25MPa E=5CM P/ CX DE PASSAGEM 60x60CM</t>
  </si>
  <si>
    <t>7.41</t>
  </si>
  <si>
    <t>7.42</t>
  </si>
  <si>
    <t>7.43</t>
  </si>
  <si>
    <t>7.44</t>
  </si>
  <si>
    <t>7.45</t>
  </si>
  <si>
    <t>7.46</t>
  </si>
  <si>
    <t>7.48</t>
  </si>
  <si>
    <t>7.50</t>
  </si>
  <si>
    <t>7.51</t>
  </si>
  <si>
    <t>AG-81846</t>
  </si>
  <si>
    <t>ADESIVO PLASTICO - BISNAGA 75 G</t>
  </si>
  <si>
    <t>AG-81880</t>
  </si>
  <si>
    <t xml:space="preserve">JOELHO 45 GRAUS DIAM. 40 mm </t>
  </si>
  <si>
    <t xml:space="preserve">JOELHO 45 GRAUS DIAM. 50 mm </t>
  </si>
  <si>
    <t>AG-81921</t>
  </si>
  <si>
    <t>AG-81922</t>
  </si>
  <si>
    <t>TORNEIRA BÓIA 3/4"</t>
  </si>
  <si>
    <t xml:space="preserve">JOELHO 45 GRAUS DIAM. 100 mm </t>
  </si>
  <si>
    <t>AG-81924</t>
  </si>
  <si>
    <t>TE 90 GRAUS DIAMETRO 40 MM - ESGOTO</t>
  </si>
  <si>
    <t>TE SANITARIO DIAMETRO 50 X 50 MM</t>
  </si>
  <si>
    <t>TE SANITARIO DIAMETRO 100 X 100 MM</t>
  </si>
  <si>
    <t>AG-82230</t>
  </si>
  <si>
    <t>AG-82235</t>
  </si>
  <si>
    <t>JUNCAO SIMPLES DIAM. 100 X 100 MM</t>
  </si>
  <si>
    <t>AG-81975</t>
  </si>
  <si>
    <t xml:space="preserve">TE REDUÇÃO 90 GRAUS SOLDÁVEL 50 x 25mm </t>
  </si>
  <si>
    <t>AG-81424</t>
  </si>
  <si>
    <t>JOELHO 90 GRAUS SOLD. C/ BUCHA DE LATÃO 25mmx3/4"</t>
  </si>
  <si>
    <t>JOELHO 90 GRAUS SOLD. C/ BUCHA DE LATÃO 25mmx1/2"</t>
  </si>
  <si>
    <t>TE REDUCAO 90 GRAUS SOLD.C/ROSCA 25X25X1/2"</t>
  </si>
  <si>
    <t>AG-81440</t>
  </si>
  <si>
    <t>REGISTRO DE GAVETA BRUTO 2"</t>
  </si>
  <si>
    <t>AG-80906</t>
  </si>
  <si>
    <t>AG-061130</t>
  </si>
  <si>
    <r>
      <t>OBRA:</t>
    </r>
    <r>
      <rPr>
        <sz val="11"/>
        <rFont val="Times New Roman"/>
        <family val="1"/>
      </rPr>
      <t xml:space="preserve"> CONSTRUÇÃO DE ESOLA INFANTIL DO SETOR GENOVEVA ALVES</t>
    </r>
  </si>
  <si>
    <r>
      <t xml:space="preserve">LOCAL: </t>
    </r>
    <r>
      <rPr>
        <sz val="11"/>
        <rFont val="Times New Roman"/>
        <family val="1"/>
      </rPr>
      <t>AV. ANTÔNIO TITO, EQUIPAMENTO COMUNITÁRIO, QUADRA T, SETOR GENOVEVA ALVES - MORRINHOS-GO</t>
    </r>
  </si>
  <si>
    <t xml:space="preserve">ATERRO INTERNO S/ APILOAM. C/ TR. EM CARRINHO MÃO  </t>
  </si>
  <si>
    <t>ml</t>
  </si>
  <si>
    <t>Aço CA-50A - 8,0 MM (5/16")</t>
  </si>
  <si>
    <t>kg</t>
  </si>
  <si>
    <t>Aço CA-50A - 6,3 MM (1/4")</t>
  </si>
  <si>
    <t>AG-50302</t>
  </si>
  <si>
    <t>AG-52004</t>
  </si>
  <si>
    <t>AG-52003</t>
  </si>
  <si>
    <t>AG-50201</t>
  </si>
  <si>
    <t xml:space="preserve">ESTACA À TRADO DIAM. 30cm S/ FERRO </t>
  </si>
  <si>
    <t>EMBASAMENTO COM TIJOLO COMUM</t>
  </si>
  <si>
    <t>AG-60507</t>
  </si>
  <si>
    <t>AG-60801</t>
  </si>
  <si>
    <t>AG-60304</t>
  </si>
  <si>
    <t>AG-60303</t>
  </si>
  <si>
    <t>AG-60505</t>
  </si>
  <si>
    <t>VIGA BALDRAME, PREPARO CONCRETO Fck20MPa C/ BETONEIRA</t>
  </si>
  <si>
    <t>LANÇAMENTO/APLICAÇÃO CONCRETO VIGA BALDRAME</t>
  </si>
  <si>
    <t>AÇO CA-50A - 8,0 MM (5/16")</t>
  </si>
  <si>
    <t>AÇO CA-50A - 6,3 MM (1/4")</t>
  </si>
  <si>
    <t>VERGAS/CONTRA VERGAS, PREP. CONCRETO Fck15MPa C/ BET.</t>
  </si>
  <si>
    <t>LANÇAMENTO/APLICAÇÃO CONCRETO VERGAS/CONTRA VERGAS</t>
  </si>
  <si>
    <t>LANÇAMENTO/APLICAÇÃO CONCRETO VIGA DE COBERTURA</t>
  </si>
  <si>
    <t>PILARES, PREPARO CONCRETO Fck20MPa C/ BETONEIRA</t>
  </si>
  <si>
    <t>LANÇAMENTO/APLICAÇÃO CONCRETO EM PILARES</t>
  </si>
  <si>
    <t>ROLDANA PLASTICA COM PREGO, TAMANHO 30 X 30 MM</t>
  </si>
  <si>
    <t>ESTRUTURA METÁLICA</t>
  </si>
  <si>
    <t>ESTRUTURA METÁLICA CONVENCIONAL EM AÇO DO TIPO USI SAC-300 COM FUNDO ANTICORROSIVO</t>
  </si>
  <si>
    <t>AG-150103</t>
  </si>
  <si>
    <t>1.09</t>
  </si>
  <si>
    <t>3.04</t>
  </si>
  <si>
    <t>4.03</t>
  </si>
  <si>
    <t>4.04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</si>
  <si>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</si>
  <si>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</si>
  <si>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</si>
  <si>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</si>
  <si>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</si>
  <si>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</si>
  <si>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</si>
  <si>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</si>
  <si>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</si>
  <si>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</si>
  <si>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</si>
  <si>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</si>
  <si>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6.22</t>
  </si>
  <si>
    <t>6.23</t>
  </si>
  <si>
    <t>7.47</t>
  </si>
  <si>
    <t>7.49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</si>
  <si>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</si>
  <si>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</si>
  <si>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</si>
  <si>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</si>
  <si>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</si>
  <si>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</si>
  <si>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</si>
  <si>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</si>
  <si>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</si>
  <si>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</si>
  <si>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</si>
  <si>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14.05</t>
  </si>
  <si>
    <t>TELHADOR</t>
  </si>
  <si>
    <t>MURO ALVENARIA TIJ. FURADO (H=2,0M) C/ FUNDAÇÃO</t>
  </si>
  <si>
    <t>MURO ARRIMO PADRÃO AGETOP EM CANALETA SEM REVESTIMENTO (ALTURA H=1,10M) - INCLUSO FUNDAÇÃO</t>
  </si>
  <si>
    <t>AG-270310</t>
  </si>
  <si>
    <t>PORTÃO METÁLICO CORRER DE FERRO QUADRADO C/ ESTACA  D=25 ARMADA - 3,0m x 2,20m (FRENTE)</t>
  </si>
  <si>
    <t>PORTÃO CORRER DE FERRO CHAPA GALVANIZADA PLANA 14 C/ FERR. - 3,00x2,20m (LATERAL)</t>
  </si>
  <si>
    <t>REBOCO PAULISTA A-14 (1CALH:4ARMLC+100kgCl/M3) - EDIFICAÇÃO/MURO/MURO DE ARRIMO</t>
  </si>
  <si>
    <t>VIGA DE COBERTURA, PREPARO CONCRETO Fck20MPa C/ BET.</t>
  </si>
  <si>
    <t>Insumo-039520</t>
  </si>
  <si>
    <t>Insumo-012869</t>
  </si>
  <si>
    <t>Insumo-011964</t>
  </si>
  <si>
    <t>OBS: Referência tabela do SINAPI COM DESONERAÇÃO JULHO/2018 E AGETOP NOVEMBRO/2017 COM DESONERAÇÃO.</t>
  </si>
  <si>
    <t>IMPERMEABILIZAÇÃO VIGAS BALDRAMES/ARRIMO E=2,0CM</t>
  </si>
  <si>
    <t>1.10</t>
  </si>
  <si>
    <t>EPI/PPRA/PCMSO/EXAMES/TREINAMENTOS</t>
  </si>
  <si>
    <t>AG-021602</t>
  </si>
  <si>
    <t>AG-71826</t>
  </si>
  <si>
    <t>PADRÃO TRIFASICO, 25 MM H= 7 METROS</t>
  </si>
  <si>
    <t xml:space="preserve">ELETRODUTO  PVC RÍGIDO DIAM. 3/4¨ </t>
  </si>
  <si>
    <t xml:space="preserve">ELETRODUTO  PVC RÍGIDO DIAM. 1¨ </t>
  </si>
  <si>
    <t>INSUMO-01370</t>
  </si>
  <si>
    <t>PORTA MADEIRA C/ PORTAL E ALISAR S/ FERRAGENS - 80x210cm</t>
  </si>
  <si>
    <t>CAIXA DE GORDURA E INSPEÇÃO EM PVC/ABS 19 LITROS COM TAMPA E PORTA TAMPA E CESTO LIMPEZA REMOVÍVEL</t>
  </si>
  <si>
    <t>CABO EPR/XLPE (90°C) 1KV - 10mm²</t>
  </si>
  <si>
    <t>AG-070509</t>
  </si>
  <si>
    <t>AG-070543</t>
  </si>
  <si>
    <t>6.24</t>
  </si>
  <si>
    <t>6.25</t>
  </si>
  <si>
    <t>AG-71184</t>
  </si>
  <si>
    <t>AG-71450</t>
  </si>
  <si>
    <t>DISPOSITIVO DE PROTEÇÃO CONTRA SURTOS (D.P.S.) 275V</t>
  </si>
  <si>
    <t>INTERRUPTOR DIFERENCIAL RESIDUAL (D.R.) BIPOLAR</t>
  </si>
  <si>
    <t>6.26</t>
  </si>
  <si>
    <t>6.27</t>
  </si>
  <si>
    <t xml:space="preserve">LUMINÁRIA EMBUTIR C/ REFLETOR DE ALUMÍNIO E ALETAS 2x28w </t>
  </si>
  <si>
    <t>LUMINÁRIA TIPO ARANDELA USO EXTERNA BLINDADA C/ GRADE</t>
  </si>
  <si>
    <t>AG-072252</t>
  </si>
  <si>
    <t>AG-071536</t>
  </si>
  <si>
    <t>AG-071567</t>
  </si>
  <si>
    <t>6.28</t>
  </si>
  <si>
    <t>6.29</t>
  </si>
  <si>
    <t>6.30</t>
  </si>
  <si>
    <t>6.31</t>
  </si>
  <si>
    <t>AG-071330</t>
  </si>
  <si>
    <t>REATOR ELETRÔNICO AFP 2 X 28W</t>
  </si>
  <si>
    <t>LÂMPADA FLUORESCENTE TUBULAR T5 DE 28 W</t>
  </si>
  <si>
    <t>LÂMPADA COMPACTA ELETRÔNICA 15w</t>
  </si>
  <si>
    <t>FITA ISOLANTE, ROLO DE 10,00 m</t>
  </si>
  <si>
    <t>TANQUE MÁRMORE SINTÉTICO 02 CUBAS E 01 BATEDOR - 1,80m</t>
  </si>
  <si>
    <t>PINTURA TEXTURIZADA ACRÍLICA C/ SELADOR - FRENTE/MUROS</t>
  </si>
  <si>
    <t>PINTURA PISO CIMENTADO - CALÇADAS</t>
  </si>
  <si>
    <t>B D I - 28,0%</t>
  </si>
  <si>
    <t>AG-880805</t>
  </si>
  <si>
    <t>TANQUE AÇO INOX - CHAPA 7mm</t>
  </si>
  <si>
    <t>7.63</t>
  </si>
  <si>
    <t>VALOR TOTAL</t>
  </si>
  <si>
    <t>5.19</t>
  </si>
  <si>
    <t>AG-061101</t>
  </si>
  <si>
    <t>LAJE PRÉ MOLDADA INC. CAPEAMENTO/FERRO DIST./ ESCORAMENTO E FORMA/DESFORMA - ENTRADA PRINCIPAL</t>
  </si>
  <si>
    <t>Morrinhos aos 02 dias do mês de Agosto de 2018.</t>
  </si>
  <si>
    <t>TOTAL C/ BDI 28%(R$)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</si>
</sst>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1" fontId="0" fillId="0" borderId="0" xfId="93" applyFont="1" applyAlignment="1">
      <alignment vertical="center"/>
    </xf>
    <xf numFmtId="171" fontId="1" fillId="0" borderId="0" xfId="93" applyFont="1" applyAlignment="1">
      <alignment vertical="center"/>
    </xf>
    <xf numFmtId="0" fontId="3" fillId="0" borderId="0" xfId="0" applyFont="1" applyAlignment="1">
      <alignment horizontal="center" vertical="center"/>
    </xf>
    <xf numFmtId="171" fontId="0" fillId="0" borderId="0" xfId="93" applyAlignment="1">
      <alignment vertical="center"/>
    </xf>
    <xf numFmtId="0" fontId="2" fillId="0" borderId="0" xfId="0" applyFont="1" applyAlignment="1">
      <alignment vertical="center"/>
    </xf>
    <xf numFmtId="171" fontId="0" fillId="0" borderId="0" xfId="93" applyFont="1" applyAlignment="1">
      <alignment/>
    </xf>
    <xf numFmtId="171" fontId="3" fillId="0" borderId="0" xfId="93" applyFont="1" applyAlignment="1">
      <alignment horizontal="center" vertical="center"/>
    </xf>
    <xf numFmtId="171" fontId="0" fillId="0" borderId="0" xfId="93" applyAlignment="1">
      <alignment horizontal="center" vertical="center"/>
    </xf>
    <xf numFmtId="171" fontId="0" fillId="0" borderId="0" xfId="93" applyFont="1" applyAlignment="1">
      <alignment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1" fontId="9" fillId="0" borderId="0" xfId="93" applyFont="1" applyAlignment="1">
      <alignment vertical="center"/>
    </xf>
    <xf numFmtId="171" fontId="9" fillId="0" borderId="0" xfId="93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/>
    </xf>
    <xf numFmtId="171" fontId="0" fillId="0" borderId="12" xfId="93" applyFont="1" applyBorder="1" applyAlignment="1">
      <alignment vertical="center"/>
    </xf>
    <xf numFmtId="171" fontId="1" fillId="0" borderId="0" xfId="68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1" fontId="5" fillId="0" borderId="0" xfId="93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right"/>
    </xf>
    <xf numFmtId="171" fontId="1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1" fontId="4" fillId="0" borderId="0" xfId="93" applyFont="1" applyBorder="1" applyAlignment="1">
      <alignment vertical="center"/>
    </xf>
    <xf numFmtId="171" fontId="7" fillId="0" borderId="0" xfId="93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171" fontId="4" fillId="0" borderId="13" xfId="93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1" fontId="4" fillId="0" borderId="16" xfId="93" applyFont="1" applyBorder="1" applyAlignment="1">
      <alignment vertical="center"/>
    </xf>
    <xf numFmtId="171" fontId="4" fillId="0" borderId="17" xfId="93" applyFont="1" applyBorder="1" applyAlignment="1">
      <alignment vertical="center"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171" fontId="55" fillId="33" borderId="0" xfId="93" applyFont="1" applyFill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1" fontId="0" fillId="0" borderId="10" xfId="93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1" fontId="1" fillId="0" borderId="10" xfId="93" applyFont="1" applyBorder="1" applyAlignment="1">
      <alignment vertical="center"/>
    </xf>
    <xf numFmtId="171" fontId="0" fillId="0" borderId="10" xfId="68" applyFont="1" applyBorder="1" applyAlignment="1">
      <alignment vertical="center"/>
    </xf>
    <xf numFmtId="171" fontId="0" fillId="0" borderId="10" xfId="93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171" fontId="0" fillId="0" borderId="13" xfId="93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1" fontId="1" fillId="0" borderId="13" xfId="93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171" fontId="0" fillId="0" borderId="13" xfId="93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1" fontId="0" fillId="0" borderId="10" xfId="93" applyFont="1" applyBorder="1" applyAlignment="1">
      <alignment horizontal="center" vertical="center"/>
    </xf>
    <xf numFmtId="171" fontId="0" fillId="0" borderId="11" xfId="93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1" fontId="0" fillId="0" borderId="18" xfId="93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3" fontId="0" fillId="0" borderId="0" xfId="0" applyNumberFormat="1" applyFont="1" applyBorder="1" applyAlignment="1">
      <alignment horizontal="left" vertical="center"/>
    </xf>
    <xf numFmtId="171" fontId="0" fillId="0" borderId="23" xfId="93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34" borderId="24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right"/>
    </xf>
    <xf numFmtId="0" fontId="0" fillId="34" borderId="22" xfId="0" applyFont="1" applyFill="1" applyBorder="1" applyAlignment="1">
      <alignment horizontal="center" vertical="center" wrapText="1"/>
    </xf>
    <xf numFmtId="171" fontId="1" fillId="0" borderId="17" xfId="93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171" fontId="14" fillId="0" borderId="27" xfId="93" applyFont="1" applyBorder="1" applyAlignment="1">
      <alignment horizontal="center" vertical="center"/>
    </xf>
    <xf numFmtId="171" fontId="14" fillId="0" borderId="28" xfId="93" applyFont="1" applyBorder="1" applyAlignment="1">
      <alignment horizontal="center" vertical="center"/>
    </xf>
    <xf numFmtId="171" fontId="14" fillId="0" borderId="0" xfId="93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1" fontId="0" fillId="0" borderId="31" xfId="93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1" fillId="0" borderId="31" xfId="0" applyFont="1" applyBorder="1" applyAlignment="1">
      <alignment horizontal="left" vertical="center"/>
    </xf>
    <xf numFmtId="0" fontId="0" fillId="0" borderId="31" xfId="0" applyFont="1" applyFill="1" applyBorder="1" applyAlignment="1">
      <alignment horizontal="center"/>
    </xf>
    <xf numFmtId="2" fontId="0" fillId="0" borderId="31" xfId="0" applyNumberFormat="1" applyFont="1" applyBorder="1" applyAlignment="1">
      <alignment/>
    </xf>
    <xf numFmtId="171" fontId="0" fillId="0" borderId="36" xfId="93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171" fontId="5" fillId="0" borderId="22" xfId="93" applyFont="1" applyBorder="1" applyAlignment="1">
      <alignment horizontal="center" vertical="center" wrapText="1"/>
    </xf>
    <xf numFmtId="171" fontId="5" fillId="0" borderId="22" xfId="93" applyFont="1" applyBorder="1" applyAlignment="1" applyProtection="1">
      <alignment horizontal="center" vertical="center" wrapText="1"/>
      <protection/>
    </xf>
    <xf numFmtId="171" fontId="5" fillId="0" borderId="38" xfId="93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171" fontId="5" fillId="0" borderId="39" xfId="93" applyFont="1" applyBorder="1" applyAlignment="1" applyProtection="1">
      <alignment horizontal="center" vertical="center" wrapText="1"/>
      <protection/>
    </xf>
    <xf numFmtId="171" fontId="7" fillId="0" borderId="40" xfId="93" applyFont="1" applyFill="1" applyBorder="1" applyAlignment="1">
      <alignment horizontal="center" vertical="center"/>
    </xf>
    <xf numFmtId="171" fontId="7" fillId="0" borderId="41" xfId="93" applyFont="1" applyFill="1" applyBorder="1" applyAlignment="1">
      <alignment horizontal="center" vertical="center"/>
    </xf>
    <xf numFmtId="171" fontId="7" fillId="0" borderId="42" xfId="93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justify"/>
    </xf>
    <xf numFmtId="0" fontId="0" fillId="0" borderId="2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22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1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justify"/>
    </xf>
    <xf numFmtId="0" fontId="0" fillId="0" borderId="24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48" applyFont="1" applyBorder="1" applyAlignment="1">
      <alignment horizontal="left" vertical="center"/>
      <protection/>
    </xf>
    <xf numFmtId="0" fontId="1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vertical="center" wrapText="1"/>
    </xf>
    <xf numFmtId="171" fontId="3" fillId="0" borderId="55" xfId="93" applyFont="1" applyBorder="1" applyAlignment="1">
      <alignment horizontal="center" vertical="center"/>
    </xf>
    <xf numFmtId="171" fontId="3" fillId="0" borderId="56" xfId="93" applyFont="1" applyBorder="1" applyAlignment="1">
      <alignment horizontal="center" vertical="center"/>
    </xf>
    <xf numFmtId="171" fontId="3" fillId="0" borderId="57" xfId="93" applyFont="1" applyBorder="1" applyAlignment="1">
      <alignment horizontal="center" vertical="center"/>
    </xf>
    <xf numFmtId="171" fontId="4" fillId="0" borderId="39" xfId="93" applyNumberFormat="1" applyFont="1" applyBorder="1" applyAlignment="1">
      <alignment horizontal="center" vertical="center"/>
    </xf>
    <xf numFmtId="171" fontId="4" fillId="0" borderId="51" xfId="93" applyNumberFormat="1" applyFont="1" applyBorder="1" applyAlignment="1">
      <alignment horizontal="center" vertical="center"/>
    </xf>
    <xf numFmtId="171" fontId="0" fillId="0" borderId="35" xfId="93" applyFont="1" applyBorder="1" applyAlignment="1">
      <alignment horizontal="center" vertical="center"/>
    </xf>
    <xf numFmtId="171" fontId="0" fillId="0" borderId="34" xfId="93" applyFont="1" applyBorder="1" applyAlignment="1">
      <alignment horizontal="center" vertical="center"/>
    </xf>
    <xf numFmtId="9" fontId="0" fillId="0" borderId="58" xfId="50" applyFont="1" applyFill="1" applyBorder="1" applyAlignment="1">
      <alignment horizontal="center" vertical="center"/>
    </xf>
    <xf numFmtId="9" fontId="0" fillId="0" borderId="25" xfId="50" applyFont="1" applyFill="1" applyBorder="1" applyAlignment="1">
      <alignment horizontal="center" vertical="center"/>
    </xf>
    <xf numFmtId="171" fontId="5" fillId="0" borderId="22" xfId="93" applyNumberFormat="1" applyFont="1" applyBorder="1" applyAlignment="1">
      <alignment horizontal="center" vertical="center"/>
    </xf>
    <xf numFmtId="171" fontId="5" fillId="0" borderId="24" xfId="93" applyNumberFormat="1" applyFont="1" applyBorder="1" applyAlignment="1">
      <alignment horizontal="center" vertical="center"/>
    </xf>
    <xf numFmtId="171" fontId="5" fillId="0" borderId="38" xfId="93" applyNumberFormat="1" applyFont="1" applyBorder="1" applyAlignment="1">
      <alignment horizontal="center" vertical="center"/>
    </xf>
    <xf numFmtId="171" fontId="5" fillId="0" borderId="48" xfId="93" applyNumberFormat="1" applyFont="1" applyBorder="1" applyAlignment="1">
      <alignment horizontal="center" vertical="center"/>
    </xf>
    <xf numFmtId="171" fontId="0" fillId="0" borderId="35" xfId="93" applyFont="1" applyFill="1" applyBorder="1" applyAlignment="1">
      <alignment horizontal="center" vertical="center"/>
    </xf>
    <xf numFmtId="171" fontId="0" fillId="0" borderId="34" xfId="93" applyFont="1" applyFill="1" applyBorder="1" applyAlignment="1">
      <alignment horizontal="center" vertical="center"/>
    </xf>
    <xf numFmtId="9" fontId="0" fillId="0" borderId="58" xfId="50" applyFont="1" applyBorder="1" applyAlignment="1">
      <alignment horizontal="center" vertical="center"/>
    </xf>
    <xf numFmtId="9" fontId="0" fillId="0" borderId="25" xfId="50" applyFont="1" applyBorder="1" applyAlignment="1">
      <alignment horizontal="center" vertical="center"/>
    </xf>
    <xf numFmtId="171" fontId="0" fillId="0" borderId="59" xfId="93" applyFont="1" applyFill="1" applyBorder="1" applyAlignment="1">
      <alignment horizontal="center" vertical="center"/>
    </xf>
    <xf numFmtId="171" fontId="0" fillId="0" borderId="60" xfId="93" applyFont="1" applyFill="1" applyBorder="1" applyAlignment="1">
      <alignment horizontal="center" vertical="center"/>
    </xf>
    <xf numFmtId="171" fontId="7" fillId="0" borderId="42" xfId="93" applyFont="1" applyFill="1" applyBorder="1" applyAlignment="1">
      <alignment horizontal="center" vertical="center"/>
    </xf>
    <xf numFmtId="171" fontId="7" fillId="0" borderId="61" xfId="93" applyFont="1" applyFill="1" applyBorder="1" applyAlignment="1">
      <alignment horizontal="center" vertical="center"/>
    </xf>
    <xf numFmtId="9" fontId="0" fillId="0" borderId="62" xfId="50" applyFont="1" applyFill="1" applyBorder="1" applyAlignment="1">
      <alignment horizontal="center" vertical="center"/>
    </xf>
    <xf numFmtId="9" fontId="0" fillId="0" borderId="63" xfId="50" applyFont="1" applyFill="1" applyBorder="1" applyAlignment="1">
      <alignment horizontal="center" vertical="center"/>
    </xf>
    <xf numFmtId="9" fontId="0" fillId="0" borderId="52" xfId="50" applyFont="1" applyFill="1" applyBorder="1" applyAlignment="1">
      <alignment horizontal="center" vertical="center"/>
    </xf>
    <xf numFmtId="9" fontId="0" fillId="0" borderId="53" xfId="50" applyFont="1" applyFill="1" applyBorder="1" applyAlignment="1">
      <alignment horizontal="center" vertical="center"/>
    </xf>
    <xf numFmtId="171" fontId="0" fillId="0" borderId="15" xfId="93" applyFont="1" applyFill="1" applyBorder="1" applyAlignment="1">
      <alignment horizontal="center" vertical="center"/>
    </xf>
    <xf numFmtId="171" fontId="0" fillId="0" borderId="64" xfId="93" applyFont="1" applyFill="1" applyBorder="1" applyAlignment="1">
      <alignment horizontal="center" vertical="center"/>
    </xf>
    <xf numFmtId="171" fontId="0" fillId="0" borderId="58" xfId="93" applyFont="1" applyFill="1" applyBorder="1" applyAlignment="1">
      <alignment horizontal="left" vertical="center"/>
    </xf>
    <xf numFmtId="171" fontId="0" fillId="0" borderId="25" xfId="93" applyFont="1" applyFill="1" applyBorder="1" applyAlignment="1">
      <alignment horizontal="left" vertical="center"/>
    </xf>
    <xf numFmtId="171" fontId="0" fillId="0" borderId="35" xfId="93" applyFont="1" applyFill="1" applyBorder="1" applyAlignment="1">
      <alignment horizontal="left" vertical="center"/>
    </xf>
    <xf numFmtId="171" fontId="0" fillId="0" borderId="34" xfId="93" applyFont="1" applyFill="1" applyBorder="1" applyAlignment="1">
      <alignment horizontal="left" vertical="center"/>
    </xf>
    <xf numFmtId="171" fontId="5" fillId="0" borderId="65" xfId="93" applyFont="1" applyFill="1" applyBorder="1" applyAlignment="1">
      <alignment horizontal="center" vertical="center"/>
    </xf>
    <xf numFmtId="171" fontId="5" fillId="0" borderId="66" xfId="93" applyFont="1" applyFill="1" applyBorder="1" applyAlignment="1">
      <alignment horizontal="center" vertical="center"/>
    </xf>
    <xf numFmtId="9" fontId="0" fillId="0" borderId="62" xfId="50" applyFont="1" applyBorder="1" applyAlignment="1">
      <alignment horizontal="center" vertical="center"/>
    </xf>
    <xf numFmtId="9" fontId="0" fillId="0" borderId="63" xfId="50" applyFont="1" applyBorder="1" applyAlignment="1">
      <alignment horizontal="center" vertical="center"/>
    </xf>
    <xf numFmtId="171" fontId="5" fillId="0" borderId="13" xfId="93" applyFont="1" applyBorder="1" applyAlignment="1">
      <alignment vertical="center"/>
    </xf>
    <xf numFmtId="171" fontId="5" fillId="0" borderId="23" xfId="93" applyFont="1" applyBorder="1" applyAlignment="1">
      <alignment vertical="center"/>
    </xf>
    <xf numFmtId="171" fontId="5" fillId="0" borderId="67" xfId="93" applyFont="1" applyBorder="1" applyAlignment="1">
      <alignment vertical="center"/>
    </xf>
    <xf numFmtId="171" fontId="5" fillId="0" borderId="16" xfId="93" applyFont="1" applyBorder="1" applyAlignment="1">
      <alignment vertical="center"/>
    </xf>
    <xf numFmtId="171" fontId="0" fillId="0" borderId="32" xfId="93" applyFont="1" applyFill="1" applyBorder="1" applyAlignment="1">
      <alignment horizontal="center" vertical="center"/>
    </xf>
    <xf numFmtId="171" fontId="0" fillId="0" borderId="62" xfId="93" applyFont="1" applyFill="1" applyBorder="1" applyAlignment="1">
      <alignment horizontal="left" vertical="center"/>
    </xf>
    <xf numFmtId="171" fontId="0" fillId="0" borderId="63" xfId="93" applyFont="1" applyFill="1" applyBorder="1" applyAlignment="1">
      <alignment horizontal="left" vertical="center"/>
    </xf>
    <xf numFmtId="171" fontId="4" fillId="0" borderId="0" xfId="93" applyNumberFormat="1" applyFont="1" applyBorder="1" applyAlignment="1">
      <alignment horizontal="center" vertical="center"/>
    </xf>
    <xf numFmtId="171" fontId="4" fillId="0" borderId="0" xfId="93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71" fontId="5" fillId="0" borderId="18" xfId="93" applyFont="1" applyFill="1" applyBorder="1" applyAlignment="1">
      <alignment horizontal="center" vertical="center"/>
    </xf>
    <xf numFmtId="171" fontId="5" fillId="0" borderId="31" xfId="93" applyFont="1" applyFill="1" applyBorder="1" applyAlignment="1">
      <alignment horizontal="center" vertical="center"/>
    </xf>
    <xf numFmtId="171" fontId="5" fillId="0" borderId="68" xfId="93" applyFont="1" applyBorder="1" applyAlignment="1">
      <alignment horizontal="center" vertical="center" wrapText="1"/>
    </xf>
    <xf numFmtId="171" fontId="5" fillId="0" borderId="29" xfId="93" applyFont="1" applyBorder="1" applyAlignment="1" applyProtection="1">
      <alignment horizontal="center" vertical="center" wrapText="1"/>
      <protection/>
    </xf>
    <xf numFmtId="171" fontId="5" fillId="0" borderId="30" xfId="93" applyFont="1" applyBorder="1" applyAlignment="1" applyProtection="1">
      <alignment horizontal="center" vertical="center" wrapText="1"/>
      <protection/>
    </xf>
    <xf numFmtId="171" fontId="5" fillId="0" borderId="19" xfId="93" applyFont="1" applyBorder="1" applyAlignment="1" applyProtection="1">
      <alignment horizontal="center" vertical="center" wrapText="1"/>
      <protection/>
    </xf>
    <xf numFmtId="171" fontId="5" fillId="0" borderId="10" xfId="93" applyFont="1" applyBorder="1" applyAlignment="1" applyProtection="1">
      <alignment horizontal="center" vertical="center" wrapText="1"/>
      <protection/>
    </xf>
    <xf numFmtId="171" fontId="5" fillId="0" borderId="10" xfId="93" applyFont="1" applyBorder="1" applyAlignment="1">
      <alignment horizontal="center" vertical="center" wrapText="1"/>
    </xf>
    <xf numFmtId="171" fontId="5" fillId="0" borderId="21" xfId="93" applyFont="1" applyBorder="1" applyAlignment="1">
      <alignment horizontal="center" vertical="center"/>
    </xf>
    <xf numFmtId="171" fontId="5" fillId="0" borderId="38" xfId="93" applyFont="1" applyBorder="1" applyAlignment="1">
      <alignment horizontal="center" vertical="center"/>
    </xf>
    <xf numFmtId="171" fontId="5" fillId="0" borderId="47" xfId="93" applyFont="1" applyBorder="1" applyAlignment="1">
      <alignment horizontal="center" vertical="center"/>
    </xf>
    <xf numFmtId="171" fontId="5" fillId="0" borderId="22" xfId="93" applyFont="1" applyBorder="1" applyAlignment="1">
      <alignment horizontal="center" vertical="center"/>
    </xf>
    <xf numFmtId="171" fontId="5" fillId="0" borderId="19" xfId="93" applyFont="1" applyBorder="1" applyAlignment="1">
      <alignment horizontal="center" vertical="center" wrapText="1"/>
    </xf>
    <xf numFmtId="171" fontId="5" fillId="0" borderId="69" xfId="93" applyFont="1" applyBorder="1" applyAlignment="1">
      <alignment horizontal="center" vertical="center" wrapText="1"/>
    </xf>
    <xf numFmtId="171" fontId="5" fillId="0" borderId="17" xfId="93" applyFont="1" applyBorder="1" applyAlignment="1">
      <alignment vertical="center"/>
    </xf>
    <xf numFmtId="171" fontId="0" fillId="0" borderId="70" xfId="93" applyFont="1" applyFill="1" applyBorder="1" applyAlignment="1">
      <alignment horizontal="center" vertical="center"/>
    </xf>
    <xf numFmtId="171" fontId="0" fillId="0" borderId="59" xfId="93" applyFont="1" applyFill="1" applyBorder="1" applyAlignment="1">
      <alignment horizontal="left" vertical="center"/>
    </xf>
    <xf numFmtId="171" fontId="0" fillId="0" borderId="60" xfId="93" applyFont="1" applyFill="1" applyBorder="1" applyAlignment="1">
      <alignment horizontal="left" vertical="center"/>
    </xf>
    <xf numFmtId="171" fontId="5" fillId="0" borderId="71" xfId="93" applyFont="1" applyFill="1" applyBorder="1" applyAlignment="1">
      <alignment horizontal="center" vertical="center"/>
    </xf>
    <xf numFmtId="171" fontId="5" fillId="0" borderId="72" xfId="93" applyFont="1" applyFill="1" applyBorder="1" applyAlignment="1">
      <alignment horizontal="center" vertical="center"/>
    </xf>
    <xf numFmtId="171" fontId="0" fillId="0" borderId="59" xfId="93" applyFont="1" applyBorder="1" applyAlignment="1">
      <alignment horizontal="center" vertical="center"/>
    </xf>
    <xf numFmtId="171" fontId="0" fillId="0" borderId="60" xfId="93" applyFont="1" applyBorder="1" applyAlignment="1">
      <alignment horizontal="center" vertical="center"/>
    </xf>
    <xf numFmtId="171" fontId="0" fillId="0" borderId="26" xfId="93" applyFont="1" applyFill="1" applyBorder="1" applyAlignment="1">
      <alignment horizontal="center" vertical="center"/>
    </xf>
    <xf numFmtId="171" fontId="0" fillId="0" borderId="52" xfId="93" applyFont="1" applyFill="1" applyBorder="1" applyAlignment="1">
      <alignment horizontal="left" vertical="center"/>
    </xf>
    <xf numFmtId="171" fontId="0" fillId="0" borderId="53" xfId="93" applyFont="1" applyFill="1" applyBorder="1" applyAlignment="1">
      <alignment horizontal="left" vertical="center"/>
    </xf>
    <xf numFmtId="171" fontId="5" fillId="0" borderId="73" xfId="93" applyFont="1" applyFill="1" applyBorder="1" applyAlignment="1">
      <alignment horizontal="center" vertical="center"/>
    </xf>
    <xf numFmtId="171" fontId="5" fillId="0" borderId="74" xfId="93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171" fontId="6" fillId="0" borderId="76" xfId="93" applyFont="1" applyFill="1" applyBorder="1" applyAlignment="1">
      <alignment horizontal="center" vertical="center"/>
    </xf>
    <xf numFmtId="171" fontId="6" fillId="0" borderId="77" xfId="93" applyFont="1" applyFill="1" applyBorder="1" applyAlignment="1">
      <alignment horizontal="center" vertical="center"/>
    </xf>
    <xf numFmtId="171" fontId="6" fillId="0" borderId="78" xfId="93" applyFont="1" applyFill="1" applyBorder="1" applyAlignment="1">
      <alignment horizontal="center" vertical="center"/>
    </xf>
    <xf numFmtId="171" fontId="7" fillId="0" borderId="41" xfId="93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171" fontId="5" fillId="0" borderId="33" xfId="93" applyFont="1" applyFill="1" applyBorder="1" applyAlignment="1">
      <alignment horizontal="center" vertical="center"/>
    </xf>
    <xf numFmtId="171" fontId="5" fillId="0" borderId="79" xfId="93" applyFont="1" applyFill="1" applyBorder="1" applyAlignment="1">
      <alignment horizontal="center" vertical="center"/>
    </xf>
    <xf numFmtId="171" fontId="5" fillId="0" borderId="27" xfId="93" applyFont="1" applyFill="1" applyBorder="1" applyAlignment="1">
      <alignment horizontal="center" vertical="center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10" xfId="51"/>
    <cellStyle name="Porcentagem 11" xfId="52"/>
    <cellStyle name="Porcentagem 11 2" xfId="53"/>
    <cellStyle name="Porcentagem 2" xfId="54"/>
    <cellStyle name="Porcentagem 3" xfId="55"/>
    <cellStyle name="Porcentagem 4" xfId="56"/>
    <cellStyle name="Porcentagem 5" xfId="57"/>
    <cellStyle name="Porcentagem 6" xfId="58"/>
    <cellStyle name="Porcentagem 7" xfId="59"/>
    <cellStyle name="Porcentagem 8" xfId="60"/>
    <cellStyle name="Porcentagem 9" xfId="61"/>
    <cellStyle name="Saída" xfId="62"/>
    <cellStyle name="Comma [0]" xfId="63"/>
    <cellStyle name="Separador de milhares 10" xfId="64"/>
    <cellStyle name="Separador de milhares 10 2" xfId="65"/>
    <cellStyle name="Separador de milhares 11" xfId="66"/>
    <cellStyle name="Separador de milhares 11 2" xfId="67"/>
    <cellStyle name="Separador de milhares 12" xfId="68"/>
    <cellStyle name="Separador de milhares 2" xfId="69"/>
    <cellStyle name="Separador de milhares 2 2" xfId="70"/>
    <cellStyle name="Separador de milhares 2 2 2" xfId="71"/>
    <cellStyle name="Separador de milhares 3" xfId="72"/>
    <cellStyle name="Separador de milhares 4" xfId="73"/>
    <cellStyle name="Separador de milhares 4 2" xfId="74"/>
    <cellStyle name="Separador de milhares 5" xfId="75"/>
    <cellStyle name="Separador de milhares 5 2" xfId="76"/>
    <cellStyle name="Separador de milhares 6" xfId="77"/>
    <cellStyle name="Separador de milhares 6 2" xfId="78"/>
    <cellStyle name="Separador de milhares 7" xfId="79"/>
    <cellStyle name="Separador de milhares 7 2" xfId="80"/>
    <cellStyle name="Separador de milhares 8" xfId="81"/>
    <cellStyle name="Separador de milhares 8 2" xfId="82"/>
    <cellStyle name="Separador de milhares 9" xfId="83"/>
    <cellStyle name="Separador de milhares 9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1905000</xdr:colOff>
      <xdr:row>0</xdr:row>
      <xdr:rowOff>95250</xdr:rowOff>
    </xdr:from>
    <xdr:to>
      <xdr:col>3</xdr:col>
      <xdr:colOff>2428875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9525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1209675</xdr:colOff>
      <xdr:row>245</xdr:row>
      <xdr:rowOff>152400</xdr:rowOff>
    </xdr:from>
    <xdr:to>
      <xdr:col>4</xdr:col>
      <xdr:colOff>85725</xdr:colOff>
      <xdr:row>245</xdr:row>
      <xdr:rowOff>152400</xdr:rowOff>
    </xdr:to>
    <xdr:sp>
      <xdr:nvSpPr>
        <xdr:cNvPr id="2" name="Line 4"/>
        <xdr:cNvSpPr>
          <a:spLocks/>
        </xdr:cNvSpPr>
      </xdr:nvSpPr>
      <xdr:spPr>
        <a:xfrm>
          <a:off x="2990850" y="48920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239</xdr:row>
      <xdr:rowOff>152400</xdr:rowOff>
    </xdr:from>
    <xdr:to>
      <xdr:col>4</xdr:col>
      <xdr:colOff>76200</xdr:colOff>
      <xdr:row>239</xdr:row>
      <xdr:rowOff>152400</xdr:rowOff>
    </xdr:to>
    <xdr:sp>
      <xdr:nvSpPr>
        <xdr:cNvPr id="3" name="Line 4"/>
        <xdr:cNvSpPr>
          <a:spLocks/>
        </xdr:cNvSpPr>
      </xdr:nvSpPr>
      <xdr:spPr>
        <a:xfrm>
          <a:off x="2981325" y="479488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0</xdr:row>
      <xdr:rowOff>38100</xdr:rowOff>
    </xdr:from>
    <xdr:to>
      <xdr:col>4</xdr:col>
      <xdr:colOff>9525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19050</xdr:rowOff>
    </xdr:from>
    <xdr:to>
      <xdr:col>11</xdr:col>
      <xdr:colOff>104775</xdr:colOff>
      <xdr:row>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62</xdr:row>
      <xdr:rowOff>0</xdr:rowOff>
    </xdr:from>
    <xdr:to>
      <xdr:col>7</xdr:col>
      <xdr:colOff>485775</xdr:colOff>
      <xdr:row>62</xdr:row>
      <xdr:rowOff>0</xdr:rowOff>
    </xdr:to>
    <xdr:sp>
      <xdr:nvSpPr>
        <xdr:cNvPr id="3" name="Line 4"/>
        <xdr:cNvSpPr>
          <a:spLocks/>
        </xdr:cNvSpPr>
      </xdr:nvSpPr>
      <xdr:spPr>
        <a:xfrm>
          <a:off x="2085975" y="131540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62</xdr:row>
      <xdr:rowOff>9525</xdr:rowOff>
    </xdr:from>
    <xdr:to>
      <xdr:col>21</xdr:col>
      <xdr:colOff>19050</xdr:colOff>
      <xdr:row>62</xdr:row>
      <xdr:rowOff>9525</xdr:rowOff>
    </xdr:to>
    <xdr:sp>
      <xdr:nvSpPr>
        <xdr:cNvPr id="4" name="Line 4"/>
        <xdr:cNvSpPr>
          <a:spLocks/>
        </xdr:cNvSpPr>
      </xdr:nvSpPr>
      <xdr:spPr>
        <a:xfrm>
          <a:off x="8467725" y="131635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15"/>
  <sheetViews>
    <sheetView tabSelected="1" view="pageBreakPreview" zoomScaleSheetLayoutView="100" zoomScalePageLayoutView="0" workbookViewId="0" topLeftCell="A226">
      <selection activeCell="F238" sqref="F238"/>
    </sheetView>
  </sheetViews>
  <sheetFormatPr defaultColWidth="9.140625" defaultRowHeight="12.75"/>
  <cols>
    <col min="1" max="1" width="6.00390625" style="3" customWidth="1"/>
    <col min="2" max="2" width="14.140625" style="3" customWidth="1"/>
    <col min="3" max="3" width="6.57421875" style="2" customWidth="1"/>
    <col min="4" max="4" width="53.7109375" style="2" customWidth="1"/>
    <col min="5" max="5" width="5.57421875" style="2" customWidth="1"/>
    <col min="6" max="6" width="10.140625" style="4" bestFit="1" customWidth="1"/>
    <col min="7" max="7" width="10.7109375" style="9" customWidth="1"/>
    <col min="8" max="8" width="14.7109375" style="9" customWidth="1"/>
    <col min="9" max="9" width="14.7109375" style="4" customWidth="1"/>
    <col min="10" max="16384" width="9.140625" style="2" customWidth="1"/>
  </cols>
  <sheetData>
    <row r="1" spans="1:9" ht="15" customHeight="1">
      <c r="A1"/>
      <c r="B1"/>
      <c r="C1"/>
      <c r="D1"/>
      <c r="E1"/>
      <c r="F1"/>
      <c r="G1"/>
      <c r="H1"/>
      <c r="I1"/>
    </row>
    <row r="2" spans="1:9" ht="15" customHeight="1">
      <c r="A2"/>
      <c r="B2"/>
      <c r="C2"/>
      <c r="D2" s="179"/>
      <c r="E2" s="179"/>
      <c r="F2"/>
      <c r="G2"/>
      <c r="H2"/>
      <c r="I2"/>
    </row>
    <row r="3" spans="1:9" ht="15" customHeight="1">
      <c r="A3"/>
      <c r="B3"/>
      <c r="C3"/>
      <c r="D3"/>
      <c r="E3"/>
      <c r="F3"/>
      <c r="G3"/>
      <c r="H3"/>
      <c r="I3"/>
    </row>
    <row r="4" spans="1:9" ht="15" customHeight="1">
      <c r="A4" s="182" t="s">
        <v>199</v>
      </c>
      <c r="B4" s="182"/>
      <c r="C4" s="182"/>
      <c r="D4" s="182"/>
      <c r="E4" s="182"/>
      <c r="F4" s="182"/>
      <c r="G4" s="182"/>
      <c r="H4" s="182"/>
      <c r="I4" s="29"/>
    </row>
    <row r="5" spans="1:9" ht="15" customHeight="1">
      <c r="A5" s="182" t="s">
        <v>200</v>
      </c>
      <c r="B5" s="182"/>
      <c r="C5" s="182"/>
      <c r="D5" s="182"/>
      <c r="E5" s="182"/>
      <c r="F5" s="182"/>
      <c r="G5" s="182"/>
      <c r="H5" s="182"/>
      <c r="I5" s="29"/>
    </row>
    <row r="6" spans="1:9" s="8" customFormat="1" ht="15" customHeight="1">
      <c r="A6" s="182" t="s">
        <v>201</v>
      </c>
      <c r="B6" s="182"/>
      <c r="C6" s="182"/>
      <c r="D6" s="182"/>
      <c r="E6" s="182"/>
      <c r="F6" s="182"/>
      <c r="G6" s="182"/>
      <c r="H6" s="182"/>
      <c r="I6" s="29"/>
    </row>
    <row r="7" spans="1:9" s="1" customFormat="1" ht="15" customHeight="1">
      <c r="A7" s="27"/>
      <c r="B7" s="28"/>
      <c r="C7" s="28"/>
      <c r="D7" s="28"/>
      <c r="E7" s="28"/>
      <c r="F7" s="28"/>
      <c r="G7" s="28"/>
      <c r="H7" s="28"/>
      <c r="I7" s="28"/>
    </row>
    <row r="8" spans="1:9" s="14" customFormat="1" ht="15" customHeight="1">
      <c r="A8" s="180" t="s">
        <v>510</v>
      </c>
      <c r="B8" s="181"/>
      <c r="C8" s="181"/>
      <c r="D8" s="181"/>
      <c r="E8" s="181"/>
      <c r="F8" s="181"/>
      <c r="G8" s="181"/>
      <c r="H8" s="181"/>
      <c r="I8" s="181"/>
    </row>
    <row r="9" spans="1:9" s="14" customFormat="1" ht="15" customHeight="1">
      <c r="A9" s="180" t="s">
        <v>511</v>
      </c>
      <c r="B9" s="181"/>
      <c r="C9" s="181"/>
      <c r="D9" s="181"/>
      <c r="E9" s="181"/>
      <c r="F9" s="181"/>
      <c r="G9" s="181"/>
      <c r="H9" s="181"/>
      <c r="I9" s="181"/>
    </row>
    <row r="10" spans="1:9" s="1" customFormat="1" ht="15" customHeight="1">
      <c r="A10" s="30"/>
      <c r="B10" s="183"/>
      <c r="C10" s="183"/>
      <c r="D10" s="26"/>
      <c r="F10" s="15"/>
      <c r="G10" s="16"/>
      <c r="H10" s="9"/>
      <c r="I10" s="4"/>
    </row>
    <row r="11" spans="1:9" s="32" customFormat="1" ht="15" customHeight="1">
      <c r="A11" s="187" t="s">
        <v>67</v>
      </c>
      <c r="B11" s="187"/>
      <c r="C11" s="187"/>
      <c r="D11" s="187"/>
      <c r="E11" s="187"/>
      <c r="F11" s="187"/>
      <c r="G11" s="187"/>
      <c r="H11" s="187"/>
      <c r="I11" s="31"/>
    </row>
    <row r="12" spans="1:8" ht="15" customHeight="1" thickBot="1">
      <c r="A12" s="6"/>
      <c r="B12" s="6"/>
      <c r="C12" s="6"/>
      <c r="D12" s="6"/>
      <c r="E12" s="6"/>
      <c r="F12" s="10"/>
      <c r="G12" s="4"/>
      <c r="H12" s="4"/>
    </row>
    <row r="13" spans="1:9" s="108" customFormat="1" ht="26.25" customHeight="1" thickBot="1">
      <c r="A13" s="102" t="s">
        <v>68</v>
      </c>
      <c r="B13" s="103" t="s">
        <v>337</v>
      </c>
      <c r="C13" s="173" t="s">
        <v>69</v>
      </c>
      <c r="D13" s="174"/>
      <c r="E13" s="104" t="s">
        <v>70</v>
      </c>
      <c r="F13" s="105" t="s">
        <v>71</v>
      </c>
      <c r="G13" s="105" t="s">
        <v>72</v>
      </c>
      <c r="H13" s="106" t="s">
        <v>73</v>
      </c>
      <c r="I13" s="107"/>
    </row>
    <row r="14" spans="1:9" s="18" customFormat="1" ht="19.5" customHeight="1">
      <c r="A14" s="109" t="s">
        <v>0</v>
      </c>
      <c r="B14" s="110"/>
      <c r="C14" s="188" t="s">
        <v>1</v>
      </c>
      <c r="D14" s="189"/>
      <c r="E14" s="189"/>
      <c r="F14" s="189"/>
      <c r="G14" s="189"/>
      <c r="H14" s="190"/>
      <c r="I14" s="5"/>
    </row>
    <row r="15" spans="1:9" s="1" customFormat="1" ht="15" customHeight="1">
      <c r="A15" s="64" t="s">
        <v>2</v>
      </c>
      <c r="B15" s="58" t="s">
        <v>283</v>
      </c>
      <c r="C15" s="133" t="s">
        <v>167</v>
      </c>
      <c r="D15" s="133"/>
      <c r="E15" s="55" t="s">
        <v>3</v>
      </c>
      <c r="F15" s="57">
        <v>3</v>
      </c>
      <c r="G15" s="57">
        <v>148.31</v>
      </c>
      <c r="H15" s="65">
        <f aca="true" t="shared" si="0" ref="H15:H24">F15*G15</f>
        <v>444.93</v>
      </c>
      <c r="I15" s="5"/>
    </row>
    <row r="16" spans="1:9" s="18" customFormat="1" ht="15" customHeight="1">
      <c r="A16" s="64" t="s">
        <v>4</v>
      </c>
      <c r="B16" s="58" t="s">
        <v>286</v>
      </c>
      <c r="C16" s="141" t="s">
        <v>163</v>
      </c>
      <c r="D16" s="141"/>
      <c r="E16" s="55" t="s">
        <v>3</v>
      </c>
      <c r="F16" s="57">
        <v>652.71</v>
      </c>
      <c r="G16" s="57">
        <v>1.96</v>
      </c>
      <c r="H16" s="65">
        <f t="shared" si="0"/>
        <v>1279.3116</v>
      </c>
      <c r="I16" s="5"/>
    </row>
    <row r="17" spans="1:9" s="18" customFormat="1" ht="21" customHeight="1">
      <c r="A17" s="64" t="s">
        <v>95</v>
      </c>
      <c r="B17" s="58" t="s">
        <v>287</v>
      </c>
      <c r="C17" s="141" t="s">
        <v>232</v>
      </c>
      <c r="D17" s="141"/>
      <c r="E17" s="55" t="s">
        <v>24</v>
      </c>
      <c r="F17" s="57">
        <v>1</v>
      </c>
      <c r="G17" s="57">
        <v>1867.52</v>
      </c>
      <c r="H17" s="65">
        <v>2037.27</v>
      </c>
      <c r="I17" s="5"/>
    </row>
    <row r="18" spans="1:9" s="1" customFormat="1" ht="15" customHeight="1">
      <c r="A18" s="64" t="s">
        <v>135</v>
      </c>
      <c r="B18" s="58" t="s">
        <v>288</v>
      </c>
      <c r="C18" s="141" t="s">
        <v>285</v>
      </c>
      <c r="D18" s="141"/>
      <c r="E18" s="55" t="s">
        <v>24</v>
      </c>
      <c r="F18" s="57">
        <v>1</v>
      </c>
      <c r="G18" s="57">
        <v>2648.51</v>
      </c>
      <c r="H18" s="65">
        <f t="shared" si="0"/>
        <v>2648.51</v>
      </c>
      <c r="I18" s="5"/>
    </row>
    <row r="19" spans="1:9" s="1" customFormat="1" ht="15" customHeight="1">
      <c r="A19" s="64" t="s">
        <v>136</v>
      </c>
      <c r="B19" s="58" t="s">
        <v>284</v>
      </c>
      <c r="C19" s="133" t="s">
        <v>338</v>
      </c>
      <c r="D19" s="133"/>
      <c r="E19" s="55" t="s">
        <v>3</v>
      </c>
      <c r="F19" s="57">
        <v>652.71</v>
      </c>
      <c r="G19" s="57">
        <v>2.88</v>
      </c>
      <c r="H19" s="65">
        <f t="shared" si="0"/>
        <v>1879.8048000000001</v>
      </c>
      <c r="I19" s="5"/>
    </row>
    <row r="20" spans="1:9" s="18" customFormat="1" ht="15" customHeight="1">
      <c r="A20" s="64" t="s">
        <v>137</v>
      </c>
      <c r="B20" s="58" t="s">
        <v>289</v>
      </c>
      <c r="C20" s="141" t="s">
        <v>170</v>
      </c>
      <c r="D20" s="141"/>
      <c r="E20" s="55" t="s">
        <v>5</v>
      </c>
      <c r="F20" s="57">
        <v>560</v>
      </c>
      <c r="G20" s="57">
        <v>8.66</v>
      </c>
      <c r="H20" s="65">
        <f t="shared" si="0"/>
        <v>4849.6</v>
      </c>
      <c r="I20" s="5"/>
    </row>
    <row r="21" spans="1:9" s="18" customFormat="1" ht="15" customHeight="1">
      <c r="A21" s="64" t="s">
        <v>140</v>
      </c>
      <c r="B21" s="58" t="s">
        <v>290</v>
      </c>
      <c r="C21" s="56" t="s">
        <v>138</v>
      </c>
      <c r="D21" s="56"/>
      <c r="E21" s="55" t="s">
        <v>139</v>
      </c>
      <c r="F21" s="57">
        <v>3200</v>
      </c>
      <c r="G21" s="57">
        <v>0.65</v>
      </c>
      <c r="H21" s="65">
        <f t="shared" si="0"/>
        <v>2080</v>
      </c>
      <c r="I21" s="12"/>
    </row>
    <row r="22" spans="1:9" s="1" customFormat="1" ht="15" customHeight="1">
      <c r="A22" s="64" t="s">
        <v>141</v>
      </c>
      <c r="B22" s="58" t="s">
        <v>588</v>
      </c>
      <c r="C22" s="133" t="s">
        <v>587</v>
      </c>
      <c r="D22" s="133"/>
      <c r="E22" s="55" t="s">
        <v>3</v>
      </c>
      <c r="F22" s="57">
        <v>652.71</v>
      </c>
      <c r="G22" s="57">
        <v>15.28</v>
      </c>
      <c r="H22" s="65">
        <f>F22*G22</f>
        <v>9973.4088</v>
      </c>
      <c r="I22" s="5"/>
    </row>
    <row r="23" spans="1:9" s="1" customFormat="1" ht="15" customHeight="1">
      <c r="A23" s="64" t="s">
        <v>541</v>
      </c>
      <c r="B23" s="58" t="s">
        <v>291</v>
      </c>
      <c r="C23" s="133" t="s">
        <v>178</v>
      </c>
      <c r="D23" s="133"/>
      <c r="E23" s="55" t="s">
        <v>3</v>
      </c>
      <c r="F23" s="57">
        <v>6</v>
      </c>
      <c r="G23" s="57">
        <v>149.77</v>
      </c>
      <c r="H23" s="65">
        <f>F23*G23</f>
        <v>898.6200000000001</v>
      </c>
      <c r="I23" s="12"/>
    </row>
    <row r="24" spans="1:9" s="1" customFormat="1" ht="27" customHeight="1">
      <c r="A24" s="64" t="s">
        <v>586</v>
      </c>
      <c r="B24" s="58" t="s">
        <v>339</v>
      </c>
      <c r="C24" s="175" t="s">
        <v>340</v>
      </c>
      <c r="D24" s="176"/>
      <c r="E24" s="55" t="s">
        <v>3</v>
      </c>
      <c r="F24" s="57">
        <v>231.59</v>
      </c>
      <c r="G24" s="92">
        <v>37.24</v>
      </c>
      <c r="H24" s="65">
        <f t="shared" si="0"/>
        <v>8624.411600000001</v>
      </c>
      <c r="I24" s="12"/>
    </row>
    <row r="25" spans="1:9" s="18" customFormat="1" ht="15" customHeight="1">
      <c r="A25" s="148" t="s">
        <v>74</v>
      </c>
      <c r="B25" s="149"/>
      <c r="C25" s="149"/>
      <c r="D25" s="149"/>
      <c r="E25" s="149"/>
      <c r="F25" s="149"/>
      <c r="G25" s="150"/>
      <c r="H25" s="67">
        <f>SUM(H15:H24)</f>
        <v>34715.8668</v>
      </c>
      <c r="I25" s="44"/>
    </row>
    <row r="26" spans="1:9" s="18" customFormat="1" ht="19.5" customHeight="1">
      <c r="A26" s="46" t="s">
        <v>6</v>
      </c>
      <c r="B26" s="54"/>
      <c r="C26" s="134" t="s">
        <v>7</v>
      </c>
      <c r="D26" s="135"/>
      <c r="E26" s="135"/>
      <c r="F26" s="135"/>
      <c r="G26" s="135"/>
      <c r="H26" s="136"/>
      <c r="I26" s="5"/>
    </row>
    <row r="27" spans="1:9" s="18" customFormat="1" ht="15" customHeight="1">
      <c r="A27" s="64" t="s">
        <v>8</v>
      </c>
      <c r="B27" s="58" t="s">
        <v>292</v>
      </c>
      <c r="C27" s="177" t="s">
        <v>133</v>
      </c>
      <c r="D27" s="178"/>
      <c r="E27" s="55" t="s">
        <v>5</v>
      </c>
      <c r="F27" s="57">
        <v>48</v>
      </c>
      <c r="G27" s="57">
        <v>28.73</v>
      </c>
      <c r="H27" s="65">
        <f>F27*G27</f>
        <v>1379.04</v>
      </c>
      <c r="I27" s="12"/>
    </row>
    <row r="28" spans="1:9" s="1" customFormat="1" ht="15" customHeight="1">
      <c r="A28" s="148" t="s">
        <v>85</v>
      </c>
      <c r="B28" s="149"/>
      <c r="C28" s="149"/>
      <c r="D28" s="149"/>
      <c r="E28" s="149"/>
      <c r="F28" s="149"/>
      <c r="G28" s="150"/>
      <c r="H28" s="67">
        <f>SUM(H27)</f>
        <v>1379.04</v>
      </c>
      <c r="I28" s="12"/>
    </row>
    <row r="29" spans="1:9" s="18" customFormat="1" ht="19.5" customHeight="1">
      <c r="A29" s="46" t="s">
        <v>9</v>
      </c>
      <c r="B29" s="54"/>
      <c r="C29" s="134" t="s">
        <v>10</v>
      </c>
      <c r="D29" s="135"/>
      <c r="E29" s="135"/>
      <c r="F29" s="135"/>
      <c r="G29" s="135"/>
      <c r="H29" s="136"/>
      <c r="I29" s="5"/>
    </row>
    <row r="30" spans="1:9" s="18" customFormat="1" ht="15" customHeight="1">
      <c r="A30" s="64" t="s">
        <v>11</v>
      </c>
      <c r="B30" s="58" t="s">
        <v>344</v>
      </c>
      <c r="C30" s="141" t="s">
        <v>343</v>
      </c>
      <c r="D30" s="141"/>
      <c r="E30" s="55" t="s">
        <v>5</v>
      </c>
      <c r="F30" s="57">
        <v>274.14</v>
      </c>
      <c r="G30" s="57">
        <v>1.19</v>
      </c>
      <c r="H30" s="65">
        <f>F30*G30</f>
        <v>326.22659999999996</v>
      </c>
      <c r="I30" s="5"/>
    </row>
    <row r="31" spans="1:9" s="18" customFormat="1" ht="15" customHeight="1">
      <c r="A31" s="64" t="s">
        <v>12</v>
      </c>
      <c r="B31" s="58" t="s">
        <v>345</v>
      </c>
      <c r="C31" s="141" t="s">
        <v>346</v>
      </c>
      <c r="D31" s="141"/>
      <c r="E31" s="55" t="s">
        <v>5</v>
      </c>
      <c r="F31" s="57">
        <v>274.14</v>
      </c>
      <c r="G31" s="57">
        <v>0.79</v>
      </c>
      <c r="H31" s="65">
        <f>F31*G31</f>
        <v>216.5706</v>
      </c>
      <c r="I31" s="5"/>
    </row>
    <row r="32" spans="1:9" s="18" customFormat="1" ht="15" customHeight="1">
      <c r="A32" s="64" t="s">
        <v>13</v>
      </c>
      <c r="B32" s="58" t="s">
        <v>293</v>
      </c>
      <c r="C32" s="142" t="s">
        <v>512</v>
      </c>
      <c r="D32" s="142"/>
      <c r="E32" s="55" t="s">
        <v>5</v>
      </c>
      <c r="F32" s="57">
        <v>274.14</v>
      </c>
      <c r="G32" s="57">
        <v>16.4</v>
      </c>
      <c r="H32" s="65">
        <f>F32*G32</f>
        <v>4495.896</v>
      </c>
      <c r="I32" s="12"/>
    </row>
    <row r="33" spans="1:9" s="1" customFormat="1" ht="15" customHeight="1">
      <c r="A33" s="64" t="s">
        <v>542</v>
      </c>
      <c r="B33" s="58" t="s">
        <v>342</v>
      </c>
      <c r="C33" s="143" t="s">
        <v>341</v>
      </c>
      <c r="D33" s="143"/>
      <c r="E33" s="55" t="s">
        <v>3</v>
      </c>
      <c r="F33" s="57">
        <v>652.71</v>
      </c>
      <c r="G33" s="57">
        <v>0.28</v>
      </c>
      <c r="H33" s="65">
        <f>F33*G33</f>
        <v>182.75880000000004</v>
      </c>
      <c r="I33" s="12"/>
    </row>
    <row r="34" spans="1:9" s="18" customFormat="1" ht="15" customHeight="1">
      <c r="A34" s="148" t="s">
        <v>86</v>
      </c>
      <c r="B34" s="149"/>
      <c r="C34" s="149"/>
      <c r="D34" s="149"/>
      <c r="E34" s="149"/>
      <c r="F34" s="149"/>
      <c r="G34" s="150"/>
      <c r="H34" s="67">
        <f>SUM(H30:H33)</f>
        <v>5221.451999999999</v>
      </c>
      <c r="I34" s="12"/>
    </row>
    <row r="35" spans="1:9" s="1" customFormat="1" ht="19.5" customHeight="1">
      <c r="A35" s="46" t="s">
        <v>14</v>
      </c>
      <c r="B35" s="54"/>
      <c r="C35" s="134" t="s">
        <v>124</v>
      </c>
      <c r="D35" s="135"/>
      <c r="E35" s="135"/>
      <c r="F35" s="135"/>
      <c r="G35" s="135"/>
      <c r="H35" s="136"/>
      <c r="I35" s="5"/>
    </row>
    <row r="36" spans="1:9" s="18" customFormat="1" ht="12.75">
      <c r="A36" s="70" t="s">
        <v>15</v>
      </c>
      <c r="B36" s="80" t="s">
        <v>517</v>
      </c>
      <c r="C36" s="90" t="s">
        <v>521</v>
      </c>
      <c r="D36" s="77"/>
      <c r="E36" s="91" t="s">
        <v>513</v>
      </c>
      <c r="F36" s="57">
        <v>255</v>
      </c>
      <c r="G36" s="84">
        <v>40.72</v>
      </c>
      <c r="H36" s="65">
        <f>F36*G36</f>
        <v>10383.6</v>
      </c>
      <c r="I36" s="12"/>
    </row>
    <row r="37" spans="1:9" s="18" customFormat="1" ht="12.75">
      <c r="A37" s="70" t="s">
        <v>17</v>
      </c>
      <c r="B37" s="80" t="s">
        <v>518</v>
      </c>
      <c r="C37" s="90" t="s">
        <v>514</v>
      </c>
      <c r="D37" s="77"/>
      <c r="E37" s="91" t="s">
        <v>515</v>
      </c>
      <c r="F37" s="57">
        <v>397.8</v>
      </c>
      <c r="G37" s="84">
        <v>5.09</v>
      </c>
      <c r="H37" s="65">
        <f>F37*G37</f>
        <v>2024.802</v>
      </c>
      <c r="I37" s="12"/>
    </row>
    <row r="38" spans="1:9" s="18" customFormat="1" ht="12.75">
      <c r="A38" s="70" t="s">
        <v>543</v>
      </c>
      <c r="B38" s="80" t="s">
        <v>519</v>
      </c>
      <c r="C38" s="90" t="s">
        <v>516</v>
      </c>
      <c r="D38" s="77"/>
      <c r="E38" s="91" t="s">
        <v>515</v>
      </c>
      <c r="F38" s="57">
        <v>425</v>
      </c>
      <c r="G38" s="84">
        <v>5.09</v>
      </c>
      <c r="H38" s="65">
        <f>F38*G38</f>
        <v>2163.25</v>
      </c>
      <c r="I38" s="12"/>
    </row>
    <row r="39" spans="1:9" s="18" customFormat="1" ht="12.75">
      <c r="A39" s="70" t="s">
        <v>544</v>
      </c>
      <c r="B39" s="80" t="s">
        <v>520</v>
      </c>
      <c r="C39" s="90" t="s">
        <v>522</v>
      </c>
      <c r="D39" s="77"/>
      <c r="E39" s="91" t="s">
        <v>335</v>
      </c>
      <c r="F39" s="57">
        <v>24.02</v>
      </c>
      <c r="G39" s="84">
        <v>408.2</v>
      </c>
      <c r="H39" s="65">
        <f>F39*G39</f>
        <v>9804.964</v>
      </c>
      <c r="I39" s="12"/>
    </row>
    <row r="40" spans="1:9" s="18" customFormat="1" ht="15" customHeight="1">
      <c r="A40" s="148" t="s">
        <v>87</v>
      </c>
      <c r="B40" s="149"/>
      <c r="C40" s="149"/>
      <c r="D40" s="149"/>
      <c r="E40" s="149"/>
      <c r="F40" s="149"/>
      <c r="G40" s="150"/>
      <c r="H40" s="67">
        <f>SUM(H36:H39)</f>
        <v>24376.616</v>
      </c>
      <c r="I40" s="12"/>
    </row>
    <row r="41" spans="1:9" s="18" customFormat="1" ht="19.5" customHeight="1">
      <c r="A41" s="46" t="s">
        <v>18</v>
      </c>
      <c r="B41" s="54"/>
      <c r="C41" s="134" t="s">
        <v>19</v>
      </c>
      <c r="D41" s="135"/>
      <c r="E41" s="135"/>
      <c r="F41" s="135"/>
      <c r="G41" s="135"/>
      <c r="H41" s="136"/>
      <c r="I41" s="5"/>
    </row>
    <row r="42" spans="1:9" s="18" customFormat="1" ht="15" customHeight="1">
      <c r="A42" s="99" t="s">
        <v>20</v>
      </c>
      <c r="B42" s="91" t="s">
        <v>523</v>
      </c>
      <c r="C42" s="75" t="s">
        <v>528</v>
      </c>
      <c r="D42" s="75"/>
      <c r="E42" s="91" t="s">
        <v>335</v>
      </c>
      <c r="F42" s="57">
        <v>15.31</v>
      </c>
      <c r="G42" s="84">
        <v>305.65</v>
      </c>
      <c r="H42" s="89">
        <f>F42*G42</f>
        <v>4679.501499999999</v>
      </c>
      <c r="I42" s="5"/>
    </row>
    <row r="43" spans="1:9" s="18" customFormat="1" ht="15" customHeight="1">
      <c r="A43" s="99" t="s">
        <v>142</v>
      </c>
      <c r="B43" s="91" t="s">
        <v>524</v>
      </c>
      <c r="C43" s="75" t="s">
        <v>529</v>
      </c>
      <c r="D43" s="75"/>
      <c r="E43" s="91" t="s">
        <v>335</v>
      </c>
      <c r="F43" s="57">
        <v>15.31</v>
      </c>
      <c r="G43" s="84">
        <v>29.4</v>
      </c>
      <c r="H43" s="89">
        <f aca="true" t="shared" si="1" ref="H43:H60">F43*G43</f>
        <v>450.114</v>
      </c>
      <c r="I43" s="5"/>
    </row>
    <row r="44" spans="1:9" s="18" customFormat="1" ht="15" customHeight="1">
      <c r="A44" s="99" t="s">
        <v>143</v>
      </c>
      <c r="B44" s="91" t="s">
        <v>525</v>
      </c>
      <c r="C44" s="90" t="s">
        <v>530</v>
      </c>
      <c r="D44" s="90"/>
      <c r="E44" s="91" t="s">
        <v>515</v>
      </c>
      <c r="F44" s="57">
        <v>530.4</v>
      </c>
      <c r="G44" s="84">
        <v>5.09</v>
      </c>
      <c r="H44" s="89">
        <f t="shared" si="1"/>
        <v>2699.736</v>
      </c>
      <c r="I44" s="5"/>
    </row>
    <row r="45" spans="1:9" s="18" customFormat="1" ht="15" customHeight="1">
      <c r="A45" s="99" t="s">
        <v>168</v>
      </c>
      <c r="B45" s="91" t="s">
        <v>526</v>
      </c>
      <c r="C45" s="90" t="s">
        <v>531</v>
      </c>
      <c r="D45" s="90"/>
      <c r="E45" s="91" t="s">
        <v>515</v>
      </c>
      <c r="F45" s="57">
        <v>566.75</v>
      </c>
      <c r="G45" s="84">
        <v>5.09</v>
      </c>
      <c r="H45" s="89">
        <f t="shared" si="1"/>
        <v>2884.7574999999997</v>
      </c>
      <c r="I45" s="5"/>
    </row>
    <row r="46" spans="1:9" s="18" customFormat="1" ht="15" customHeight="1">
      <c r="A46" s="99" t="s">
        <v>263</v>
      </c>
      <c r="B46" s="91" t="s">
        <v>527</v>
      </c>
      <c r="C46" s="75" t="s">
        <v>532</v>
      </c>
      <c r="D46" s="75"/>
      <c r="E46" s="91" t="s">
        <v>335</v>
      </c>
      <c r="F46" s="57">
        <v>2.28</v>
      </c>
      <c r="G46" s="84">
        <v>299.34</v>
      </c>
      <c r="H46" s="89">
        <f t="shared" si="1"/>
        <v>682.4951999999998</v>
      </c>
      <c r="I46" s="5"/>
    </row>
    <row r="47" spans="1:9" s="18" customFormat="1" ht="15" customHeight="1">
      <c r="A47" s="99" t="s">
        <v>294</v>
      </c>
      <c r="B47" s="91" t="s">
        <v>524</v>
      </c>
      <c r="C47" s="75" t="s">
        <v>533</v>
      </c>
      <c r="D47" s="75"/>
      <c r="E47" s="91" t="s">
        <v>335</v>
      </c>
      <c r="F47" s="57">
        <v>2.28</v>
      </c>
      <c r="G47" s="84">
        <v>29.4</v>
      </c>
      <c r="H47" s="89">
        <f t="shared" si="1"/>
        <v>67.032</v>
      </c>
      <c r="I47" s="5"/>
    </row>
    <row r="48" spans="1:9" s="18" customFormat="1" ht="15" customHeight="1">
      <c r="A48" s="99" t="s">
        <v>545</v>
      </c>
      <c r="B48" s="91" t="s">
        <v>525</v>
      </c>
      <c r="C48" s="90" t="s">
        <v>530</v>
      </c>
      <c r="D48" s="90"/>
      <c r="E48" s="91" t="s">
        <v>515</v>
      </c>
      <c r="F48" s="57">
        <v>237.59</v>
      </c>
      <c r="G48" s="84">
        <v>5.09</v>
      </c>
      <c r="H48" s="89">
        <f t="shared" si="1"/>
        <v>1209.3331</v>
      </c>
      <c r="I48" s="5"/>
    </row>
    <row r="49" spans="1:9" s="18" customFormat="1" ht="15" customHeight="1">
      <c r="A49" s="99" t="s">
        <v>546</v>
      </c>
      <c r="B49" s="91" t="s">
        <v>526</v>
      </c>
      <c r="C49" s="90" t="s">
        <v>531</v>
      </c>
      <c r="D49" s="90"/>
      <c r="E49" s="91" t="s">
        <v>515</v>
      </c>
      <c r="F49" s="57">
        <v>152.3</v>
      </c>
      <c r="G49" s="84">
        <v>5.09</v>
      </c>
      <c r="H49" s="89">
        <f t="shared" si="1"/>
        <v>775.207</v>
      </c>
      <c r="I49" s="5"/>
    </row>
    <row r="50" spans="1:9" s="18" customFormat="1" ht="15" customHeight="1">
      <c r="A50" s="99" t="s">
        <v>547</v>
      </c>
      <c r="B50" s="91" t="s">
        <v>523</v>
      </c>
      <c r="C50" s="75" t="s">
        <v>580</v>
      </c>
      <c r="D50" s="75"/>
      <c r="E50" s="91" t="s">
        <v>335</v>
      </c>
      <c r="F50" s="57">
        <v>10.21</v>
      </c>
      <c r="G50" s="84">
        <v>305.65</v>
      </c>
      <c r="H50" s="89">
        <f t="shared" si="1"/>
        <v>3120.6865000000003</v>
      </c>
      <c r="I50" s="5"/>
    </row>
    <row r="51" spans="1:9" s="18" customFormat="1" ht="15" customHeight="1">
      <c r="A51" s="99" t="s">
        <v>548</v>
      </c>
      <c r="B51" s="91" t="s">
        <v>524</v>
      </c>
      <c r="C51" s="75" t="s">
        <v>534</v>
      </c>
      <c r="D51" s="75"/>
      <c r="E51" s="91" t="s">
        <v>335</v>
      </c>
      <c r="F51" s="57">
        <v>10.21</v>
      </c>
      <c r="G51" s="84">
        <v>29.4</v>
      </c>
      <c r="H51" s="89">
        <f t="shared" si="1"/>
        <v>300.17400000000004</v>
      </c>
      <c r="I51" s="5"/>
    </row>
    <row r="52" spans="1:9" s="18" customFormat="1" ht="15" customHeight="1">
      <c r="A52" s="99" t="s">
        <v>549</v>
      </c>
      <c r="B52" s="91" t="s">
        <v>525</v>
      </c>
      <c r="C52" s="90" t="s">
        <v>530</v>
      </c>
      <c r="D52" s="90"/>
      <c r="E52" s="91" t="s">
        <v>515</v>
      </c>
      <c r="F52" s="57">
        <v>530.4</v>
      </c>
      <c r="G52" s="84">
        <v>5.09</v>
      </c>
      <c r="H52" s="89">
        <f t="shared" si="1"/>
        <v>2699.736</v>
      </c>
      <c r="I52" s="5"/>
    </row>
    <row r="53" spans="1:9" s="18" customFormat="1" ht="15" customHeight="1">
      <c r="A53" s="99" t="s">
        <v>550</v>
      </c>
      <c r="B53" s="91" t="s">
        <v>526</v>
      </c>
      <c r="C53" s="90" t="s">
        <v>531</v>
      </c>
      <c r="D53" s="90"/>
      <c r="E53" s="91" t="s">
        <v>515</v>
      </c>
      <c r="F53" s="57">
        <v>510.08</v>
      </c>
      <c r="G53" s="84">
        <v>5.09</v>
      </c>
      <c r="H53" s="89">
        <f t="shared" si="1"/>
        <v>2596.3071999999997</v>
      </c>
      <c r="I53" s="5"/>
    </row>
    <row r="54" spans="1:9" s="18" customFormat="1" ht="15" customHeight="1">
      <c r="A54" s="99" t="s">
        <v>551</v>
      </c>
      <c r="B54" s="91" t="s">
        <v>523</v>
      </c>
      <c r="C54" s="75" t="s">
        <v>535</v>
      </c>
      <c r="D54" s="75"/>
      <c r="E54" s="91" t="s">
        <v>335</v>
      </c>
      <c r="F54" s="57">
        <v>11.71</v>
      </c>
      <c r="G54" s="84">
        <v>305.65</v>
      </c>
      <c r="H54" s="89">
        <f t="shared" si="1"/>
        <v>3579.1615</v>
      </c>
      <c r="I54" s="5"/>
    </row>
    <row r="55" spans="1:9" s="18" customFormat="1" ht="15" customHeight="1">
      <c r="A55" s="99" t="s">
        <v>552</v>
      </c>
      <c r="B55" s="91" t="s">
        <v>524</v>
      </c>
      <c r="C55" s="75" t="s">
        <v>536</v>
      </c>
      <c r="D55" s="75"/>
      <c r="E55" s="91" t="s">
        <v>335</v>
      </c>
      <c r="F55" s="57">
        <v>11.71</v>
      </c>
      <c r="G55" s="84">
        <v>29.4</v>
      </c>
      <c r="H55" s="89">
        <f t="shared" si="1"/>
        <v>344.274</v>
      </c>
      <c r="I55" s="5"/>
    </row>
    <row r="56" spans="1:9" s="18" customFormat="1" ht="15" customHeight="1">
      <c r="A56" s="99" t="s">
        <v>553</v>
      </c>
      <c r="B56" s="91" t="s">
        <v>525</v>
      </c>
      <c r="C56" s="90" t="s">
        <v>530</v>
      </c>
      <c r="D56" s="90"/>
      <c r="E56" s="91" t="s">
        <v>515</v>
      </c>
      <c r="F56" s="57">
        <v>513.24</v>
      </c>
      <c r="G56" s="84">
        <v>5.09</v>
      </c>
      <c r="H56" s="89">
        <f t="shared" si="1"/>
        <v>2612.3916</v>
      </c>
      <c r="I56" s="5"/>
    </row>
    <row r="57" spans="1:9" s="18" customFormat="1" ht="15" customHeight="1">
      <c r="A57" s="99" t="s">
        <v>554</v>
      </c>
      <c r="B57" s="91" t="s">
        <v>526</v>
      </c>
      <c r="C57" s="90" t="s">
        <v>531</v>
      </c>
      <c r="D57" s="90"/>
      <c r="E57" s="91" t="s">
        <v>515</v>
      </c>
      <c r="F57" s="57">
        <v>507.28</v>
      </c>
      <c r="G57" s="84">
        <v>5.09</v>
      </c>
      <c r="H57" s="89">
        <f t="shared" si="1"/>
        <v>2582.0552</v>
      </c>
      <c r="I57" s="5"/>
    </row>
    <row r="58" spans="1:9" s="18" customFormat="1" ht="15" customHeight="1">
      <c r="A58" s="99" t="s">
        <v>555</v>
      </c>
      <c r="B58" s="58" t="s">
        <v>266</v>
      </c>
      <c r="C58" s="133" t="s">
        <v>265</v>
      </c>
      <c r="D58" s="133"/>
      <c r="E58" s="55" t="s">
        <v>3</v>
      </c>
      <c r="F58" s="57">
        <v>244.97</v>
      </c>
      <c r="G58" s="57">
        <v>46.59</v>
      </c>
      <c r="H58" s="89">
        <f t="shared" si="1"/>
        <v>11413.152300000002</v>
      </c>
      <c r="I58" s="53"/>
    </row>
    <row r="59" spans="1:9" s="18" customFormat="1" ht="27.75" customHeight="1">
      <c r="A59" s="99" t="s">
        <v>556</v>
      </c>
      <c r="B59" s="58" t="s">
        <v>630</v>
      </c>
      <c r="C59" s="142" t="s">
        <v>631</v>
      </c>
      <c r="D59" s="142"/>
      <c r="E59" s="55" t="s">
        <v>3</v>
      </c>
      <c r="F59" s="57">
        <v>16.02</v>
      </c>
      <c r="G59" s="57">
        <v>57.42</v>
      </c>
      <c r="H59" s="89">
        <f>F59*G59</f>
        <v>919.8684</v>
      </c>
      <c r="I59" s="5"/>
    </row>
    <row r="60" spans="1:9" s="18" customFormat="1" ht="15" customHeight="1">
      <c r="A60" s="99" t="s">
        <v>629</v>
      </c>
      <c r="B60" s="55">
        <v>72110</v>
      </c>
      <c r="C60" s="133" t="s">
        <v>264</v>
      </c>
      <c r="D60" s="133"/>
      <c r="E60" s="55" t="s">
        <v>3</v>
      </c>
      <c r="F60" s="57">
        <v>9.6</v>
      </c>
      <c r="G60" s="57">
        <v>72.15</v>
      </c>
      <c r="H60" s="89">
        <f t="shared" si="1"/>
        <v>692.64</v>
      </c>
      <c r="I60" s="5"/>
    </row>
    <row r="61" spans="1:9" s="18" customFormat="1" ht="15" customHeight="1">
      <c r="A61" s="154" t="s">
        <v>88</v>
      </c>
      <c r="B61" s="155"/>
      <c r="C61" s="155"/>
      <c r="D61" s="155"/>
      <c r="E61" s="155"/>
      <c r="F61" s="155"/>
      <c r="G61" s="155"/>
      <c r="H61" s="67">
        <f>SUM(H42:H60)</f>
        <v>44308.623</v>
      </c>
      <c r="I61" s="12"/>
    </row>
    <row r="62" spans="1:9" s="18" customFormat="1" ht="19.5" customHeight="1">
      <c r="A62" s="112" t="s">
        <v>21</v>
      </c>
      <c r="B62" s="113"/>
      <c r="C62" s="137" t="s">
        <v>22</v>
      </c>
      <c r="D62" s="138"/>
      <c r="E62" s="138"/>
      <c r="F62" s="138"/>
      <c r="G62" s="138"/>
      <c r="H62" s="139"/>
      <c r="I62" s="5"/>
    </row>
    <row r="63" spans="1:10" s="18" customFormat="1" ht="12.75">
      <c r="A63" s="70" t="s">
        <v>23</v>
      </c>
      <c r="B63" s="93" t="s">
        <v>589</v>
      </c>
      <c r="C63" s="94" t="s">
        <v>590</v>
      </c>
      <c r="D63" s="71"/>
      <c r="E63" s="93" t="s">
        <v>24</v>
      </c>
      <c r="F63" s="95">
        <v>1</v>
      </c>
      <c r="G63" s="96">
        <v>1307.05</v>
      </c>
      <c r="H63" s="65">
        <f>F63*G63</f>
        <v>1307.05</v>
      </c>
      <c r="I63" s="12"/>
      <c r="J63" s="72"/>
    </row>
    <row r="64" spans="1:9" s="18" customFormat="1" ht="15" customHeight="1">
      <c r="A64" s="70" t="s">
        <v>25</v>
      </c>
      <c r="B64" s="58" t="s">
        <v>597</v>
      </c>
      <c r="C64" s="133" t="s">
        <v>596</v>
      </c>
      <c r="D64" s="133"/>
      <c r="E64" s="55" t="s">
        <v>16</v>
      </c>
      <c r="F64" s="57">
        <v>60</v>
      </c>
      <c r="G64" s="57">
        <v>5.45</v>
      </c>
      <c r="H64" s="65">
        <f aca="true" t="shared" si="2" ref="H64:H93">F64*G64</f>
        <v>327</v>
      </c>
      <c r="I64" s="12"/>
    </row>
    <row r="65" spans="1:9" s="18" customFormat="1" ht="15" customHeight="1">
      <c r="A65" s="70" t="s">
        <v>59</v>
      </c>
      <c r="B65" s="58" t="s">
        <v>598</v>
      </c>
      <c r="C65" s="133" t="s">
        <v>596</v>
      </c>
      <c r="D65" s="133"/>
      <c r="E65" s="55" t="s">
        <v>16</v>
      </c>
      <c r="F65" s="57">
        <v>18</v>
      </c>
      <c r="G65" s="57">
        <v>12.15</v>
      </c>
      <c r="H65" s="65">
        <f t="shared" si="2"/>
        <v>218.70000000000002</v>
      </c>
      <c r="I65" s="12"/>
    </row>
    <row r="66" spans="1:9" s="1" customFormat="1" ht="15" customHeight="1">
      <c r="A66" s="70" t="s">
        <v>192</v>
      </c>
      <c r="B66" s="58" t="s">
        <v>362</v>
      </c>
      <c r="C66" s="133" t="s">
        <v>363</v>
      </c>
      <c r="D66" s="133"/>
      <c r="E66" s="55" t="s">
        <v>24</v>
      </c>
      <c r="F66" s="57">
        <v>2</v>
      </c>
      <c r="G66" s="57">
        <v>492.02</v>
      </c>
      <c r="H66" s="65">
        <f t="shared" si="2"/>
        <v>984.04</v>
      </c>
      <c r="I66" s="5"/>
    </row>
    <row r="67" spans="1:9" s="1" customFormat="1" ht="15" customHeight="1">
      <c r="A67" s="78" t="s">
        <v>60</v>
      </c>
      <c r="B67" s="91" t="s">
        <v>601</v>
      </c>
      <c r="C67" s="127" t="s">
        <v>603</v>
      </c>
      <c r="D67" s="77"/>
      <c r="E67" s="55" t="s">
        <v>24</v>
      </c>
      <c r="F67" s="57">
        <v>3</v>
      </c>
      <c r="G67" s="57">
        <v>69.58</v>
      </c>
      <c r="H67" s="57">
        <f t="shared" si="2"/>
        <v>208.74</v>
      </c>
      <c r="I67" s="5"/>
    </row>
    <row r="68" spans="1:9" s="1" customFormat="1" ht="15" customHeight="1">
      <c r="A68" s="70" t="s">
        <v>61</v>
      </c>
      <c r="B68" s="91" t="s">
        <v>602</v>
      </c>
      <c r="C68" s="116" t="s">
        <v>604</v>
      </c>
      <c r="D68" s="77"/>
      <c r="E68" s="55" t="s">
        <v>24</v>
      </c>
      <c r="F68" s="57">
        <v>1</v>
      </c>
      <c r="G68" s="57">
        <v>92.59</v>
      </c>
      <c r="H68" s="65">
        <f t="shared" si="2"/>
        <v>92.59</v>
      </c>
      <c r="I68" s="5"/>
    </row>
    <row r="69" spans="1:9" s="18" customFormat="1" ht="12.75">
      <c r="A69" s="70" t="s">
        <v>62</v>
      </c>
      <c r="B69" s="58" t="s">
        <v>365</v>
      </c>
      <c r="C69" s="133" t="s">
        <v>364</v>
      </c>
      <c r="D69" s="133"/>
      <c r="E69" s="55" t="s">
        <v>24</v>
      </c>
      <c r="F69" s="57">
        <v>42</v>
      </c>
      <c r="G69" s="57">
        <v>14.53</v>
      </c>
      <c r="H69" s="65">
        <f t="shared" si="2"/>
        <v>610.26</v>
      </c>
      <c r="I69" s="12"/>
    </row>
    <row r="70" spans="1:9" s="18" customFormat="1" ht="12.75">
      <c r="A70" s="64" t="s">
        <v>63</v>
      </c>
      <c r="B70" s="58" t="s">
        <v>367</v>
      </c>
      <c r="C70" s="133" t="s">
        <v>366</v>
      </c>
      <c r="D70" s="133"/>
      <c r="E70" s="55" t="s">
        <v>24</v>
      </c>
      <c r="F70" s="57">
        <v>2</v>
      </c>
      <c r="G70" s="57">
        <v>117.62</v>
      </c>
      <c r="H70" s="65">
        <f t="shared" si="2"/>
        <v>235.24</v>
      </c>
      <c r="I70" s="12"/>
    </row>
    <row r="71" spans="1:9" s="18" customFormat="1" ht="15" customHeight="1">
      <c r="A71" s="123" t="s">
        <v>64</v>
      </c>
      <c r="B71" s="114" t="s">
        <v>360</v>
      </c>
      <c r="C71" s="144" t="s">
        <v>591</v>
      </c>
      <c r="D71" s="144"/>
      <c r="E71" s="115" t="s">
        <v>24</v>
      </c>
      <c r="F71" s="111">
        <v>493</v>
      </c>
      <c r="G71" s="111">
        <v>5.87</v>
      </c>
      <c r="H71" s="65">
        <f t="shared" si="2"/>
        <v>2893.91</v>
      </c>
      <c r="I71" s="12"/>
    </row>
    <row r="72" spans="1:9" s="18" customFormat="1" ht="15" customHeight="1">
      <c r="A72" s="70" t="s">
        <v>65</v>
      </c>
      <c r="B72" s="58" t="s">
        <v>361</v>
      </c>
      <c r="C72" s="133" t="s">
        <v>592</v>
      </c>
      <c r="D72" s="133"/>
      <c r="E72" s="55" t="s">
        <v>24</v>
      </c>
      <c r="F72" s="57">
        <v>15</v>
      </c>
      <c r="G72" s="57">
        <v>7.82</v>
      </c>
      <c r="H72" s="65">
        <f t="shared" si="2"/>
        <v>117.30000000000001</v>
      </c>
      <c r="I72" s="12"/>
    </row>
    <row r="73" spans="1:9" s="18" customFormat="1" ht="15" customHeight="1">
      <c r="A73" s="70" t="s">
        <v>66</v>
      </c>
      <c r="B73" s="58" t="s">
        <v>369</v>
      </c>
      <c r="C73" s="133" t="s">
        <v>368</v>
      </c>
      <c r="D73" s="133"/>
      <c r="E73" s="55" t="s">
        <v>16</v>
      </c>
      <c r="F73" s="57">
        <v>1479</v>
      </c>
      <c r="G73" s="57">
        <v>2.12</v>
      </c>
      <c r="H73" s="65">
        <f t="shared" si="2"/>
        <v>3135.48</v>
      </c>
      <c r="I73" s="12"/>
    </row>
    <row r="74" spans="1:9" s="18" customFormat="1" ht="15" customHeight="1">
      <c r="A74" s="70" t="s">
        <v>100</v>
      </c>
      <c r="B74" s="58" t="s">
        <v>372</v>
      </c>
      <c r="C74" s="133" t="s">
        <v>370</v>
      </c>
      <c r="D74" s="133"/>
      <c r="E74" s="55" t="s">
        <v>16</v>
      </c>
      <c r="F74" s="57">
        <v>840</v>
      </c>
      <c r="G74" s="57">
        <v>2.52</v>
      </c>
      <c r="H74" s="65">
        <f t="shared" si="2"/>
        <v>2116.8</v>
      </c>
      <c r="I74" s="12"/>
    </row>
    <row r="75" spans="1:9" s="18" customFormat="1" ht="15" customHeight="1">
      <c r="A75" s="70" t="s">
        <v>101</v>
      </c>
      <c r="B75" s="58" t="s">
        <v>389</v>
      </c>
      <c r="C75" s="133" t="s">
        <v>388</v>
      </c>
      <c r="D75" s="133"/>
      <c r="E75" s="55" t="s">
        <v>16</v>
      </c>
      <c r="F75" s="57">
        <v>600</v>
      </c>
      <c r="G75" s="57">
        <v>3.34</v>
      </c>
      <c r="H75" s="65">
        <f t="shared" si="2"/>
        <v>2004</v>
      </c>
      <c r="I75" s="12"/>
    </row>
    <row r="76" spans="1:9" s="18" customFormat="1" ht="15" customHeight="1">
      <c r="A76" s="70" t="s">
        <v>102</v>
      </c>
      <c r="B76" s="58" t="s">
        <v>373</v>
      </c>
      <c r="C76" s="133" t="s">
        <v>371</v>
      </c>
      <c r="D76" s="133"/>
      <c r="E76" s="55" t="s">
        <v>16</v>
      </c>
      <c r="F76" s="57">
        <v>200</v>
      </c>
      <c r="G76" s="57">
        <v>4.86</v>
      </c>
      <c r="H76" s="65">
        <f t="shared" si="2"/>
        <v>972.0000000000001</v>
      </c>
      <c r="I76" s="12"/>
    </row>
    <row r="77" spans="1:9" s="18" customFormat="1" ht="15" customHeight="1">
      <c r="A77" s="70" t="s">
        <v>130</v>
      </c>
      <c r="B77" s="58" t="s">
        <v>374</v>
      </c>
      <c r="C77" s="133" t="s">
        <v>375</v>
      </c>
      <c r="D77" s="133"/>
      <c r="E77" s="55" t="s">
        <v>16</v>
      </c>
      <c r="F77" s="57">
        <v>200</v>
      </c>
      <c r="G77" s="57">
        <v>1.58</v>
      </c>
      <c r="H77" s="65">
        <f t="shared" si="2"/>
        <v>316</v>
      </c>
      <c r="I77" s="12"/>
    </row>
    <row r="78" spans="1:10" s="18" customFormat="1" ht="15" customHeight="1">
      <c r="A78" s="70" t="s">
        <v>156</v>
      </c>
      <c r="B78" s="97" t="s">
        <v>336</v>
      </c>
      <c r="C78" s="198" t="s">
        <v>537</v>
      </c>
      <c r="D78" s="199"/>
      <c r="E78" s="97" t="s">
        <v>24</v>
      </c>
      <c r="F78" s="95">
        <v>300</v>
      </c>
      <c r="G78" s="92">
        <v>0.28</v>
      </c>
      <c r="H78" s="65">
        <f t="shared" si="2"/>
        <v>84.00000000000001</v>
      </c>
      <c r="I78" s="12"/>
      <c r="J78" s="72"/>
    </row>
    <row r="79" spans="1:9" s="18" customFormat="1" ht="15" customHeight="1">
      <c r="A79" s="70" t="s">
        <v>157</v>
      </c>
      <c r="B79" s="58" t="s">
        <v>262</v>
      </c>
      <c r="C79" s="133" t="s">
        <v>358</v>
      </c>
      <c r="D79" s="133"/>
      <c r="E79" s="55" t="s">
        <v>16</v>
      </c>
      <c r="F79" s="57">
        <v>120</v>
      </c>
      <c r="G79" s="57">
        <v>4.18</v>
      </c>
      <c r="H79" s="65">
        <f t="shared" si="2"/>
        <v>501.59999999999997</v>
      </c>
      <c r="I79" s="12"/>
    </row>
    <row r="80" spans="1:9" s="18" customFormat="1" ht="15" customHeight="1">
      <c r="A80" s="70" t="s">
        <v>158</v>
      </c>
      <c r="B80" s="58" t="s">
        <v>359</v>
      </c>
      <c r="C80" s="133" t="s">
        <v>144</v>
      </c>
      <c r="D80" s="133"/>
      <c r="E80" s="55" t="s">
        <v>16</v>
      </c>
      <c r="F80" s="57">
        <v>73</v>
      </c>
      <c r="G80" s="57">
        <v>4.33</v>
      </c>
      <c r="H80" s="65">
        <f t="shared" si="2"/>
        <v>316.09000000000003</v>
      </c>
      <c r="I80" s="12"/>
    </row>
    <row r="81" spans="1:9" s="18" customFormat="1" ht="15" customHeight="1">
      <c r="A81" s="70" t="s">
        <v>159</v>
      </c>
      <c r="B81" s="58" t="s">
        <v>376</v>
      </c>
      <c r="C81" s="143" t="s">
        <v>607</v>
      </c>
      <c r="D81" s="143"/>
      <c r="E81" s="55" t="s">
        <v>24</v>
      </c>
      <c r="F81" s="57">
        <v>71</v>
      </c>
      <c r="G81" s="57">
        <v>120.12</v>
      </c>
      <c r="H81" s="65">
        <f t="shared" si="2"/>
        <v>8528.52</v>
      </c>
      <c r="I81" s="12"/>
    </row>
    <row r="82" spans="1:9" s="18" customFormat="1" ht="15" customHeight="1">
      <c r="A82" s="70" t="s">
        <v>251</v>
      </c>
      <c r="B82" s="58" t="s">
        <v>378</v>
      </c>
      <c r="C82" s="143" t="s">
        <v>377</v>
      </c>
      <c r="D82" s="143"/>
      <c r="E82" s="55" t="s">
        <v>24</v>
      </c>
      <c r="F82" s="57">
        <v>2</v>
      </c>
      <c r="G82" s="57">
        <v>342.94</v>
      </c>
      <c r="H82" s="65">
        <f t="shared" si="2"/>
        <v>685.88</v>
      </c>
      <c r="I82" s="12"/>
    </row>
    <row r="83" spans="1:9" s="1" customFormat="1" ht="15" customHeight="1">
      <c r="A83" s="70" t="s">
        <v>256</v>
      </c>
      <c r="B83" s="58" t="s">
        <v>379</v>
      </c>
      <c r="C83" s="133" t="s">
        <v>608</v>
      </c>
      <c r="D83" s="133"/>
      <c r="E83" s="55" t="s">
        <v>24</v>
      </c>
      <c r="F83" s="57">
        <v>2</v>
      </c>
      <c r="G83" s="57">
        <v>82.87</v>
      </c>
      <c r="H83" s="65">
        <f t="shared" si="2"/>
        <v>165.74</v>
      </c>
      <c r="I83" s="5"/>
    </row>
    <row r="84" spans="1:9" s="18" customFormat="1" ht="15" customHeight="1">
      <c r="A84" s="70" t="s">
        <v>557</v>
      </c>
      <c r="B84" s="58" t="s">
        <v>609</v>
      </c>
      <c r="C84" s="143" t="s">
        <v>617</v>
      </c>
      <c r="D84" s="143"/>
      <c r="E84" s="55" t="s">
        <v>24</v>
      </c>
      <c r="F84" s="57">
        <v>71</v>
      </c>
      <c r="G84" s="57">
        <v>44.49</v>
      </c>
      <c r="H84" s="65">
        <f t="shared" si="2"/>
        <v>3158.79</v>
      </c>
      <c r="I84" s="12"/>
    </row>
    <row r="85" spans="1:9" s="18" customFormat="1" ht="15" customHeight="1">
      <c r="A85" s="70" t="s">
        <v>558</v>
      </c>
      <c r="B85" s="58" t="s">
        <v>610</v>
      </c>
      <c r="C85" s="143" t="s">
        <v>618</v>
      </c>
      <c r="D85" s="143"/>
      <c r="E85" s="55" t="s">
        <v>24</v>
      </c>
      <c r="F85" s="57">
        <v>142</v>
      </c>
      <c r="G85" s="57">
        <v>10.56</v>
      </c>
      <c r="H85" s="65">
        <f t="shared" si="2"/>
        <v>1499.52</v>
      </c>
      <c r="I85" s="12"/>
    </row>
    <row r="86" spans="1:9" s="1" customFormat="1" ht="15" customHeight="1">
      <c r="A86" s="70" t="s">
        <v>599</v>
      </c>
      <c r="B86" s="58" t="s">
        <v>611</v>
      </c>
      <c r="C86" s="133" t="s">
        <v>619</v>
      </c>
      <c r="D86" s="133"/>
      <c r="E86" s="55" t="s">
        <v>24</v>
      </c>
      <c r="F86" s="57">
        <v>2</v>
      </c>
      <c r="G86" s="57">
        <v>9.85</v>
      </c>
      <c r="H86" s="65">
        <f t="shared" si="2"/>
        <v>19.7</v>
      </c>
      <c r="I86" s="5"/>
    </row>
    <row r="87" spans="1:9" s="1" customFormat="1" ht="15" customHeight="1">
      <c r="A87" s="70" t="s">
        <v>600</v>
      </c>
      <c r="B87" s="80" t="s">
        <v>381</v>
      </c>
      <c r="C87" s="75" t="s">
        <v>380</v>
      </c>
      <c r="D87" s="79"/>
      <c r="E87" s="55" t="s">
        <v>24</v>
      </c>
      <c r="F87" s="57">
        <v>83</v>
      </c>
      <c r="G87" s="57">
        <v>13.84</v>
      </c>
      <c r="H87" s="65">
        <f t="shared" si="2"/>
        <v>1148.72</v>
      </c>
      <c r="I87" s="5"/>
    </row>
    <row r="88" spans="1:9" s="1" customFormat="1" ht="15" customHeight="1">
      <c r="A88" s="70" t="s">
        <v>605</v>
      </c>
      <c r="B88" s="80" t="s">
        <v>382</v>
      </c>
      <c r="C88" s="75" t="s">
        <v>383</v>
      </c>
      <c r="D88" s="79"/>
      <c r="E88" s="55" t="s">
        <v>24</v>
      </c>
      <c r="F88" s="57">
        <v>3</v>
      </c>
      <c r="G88" s="57">
        <v>16.3</v>
      </c>
      <c r="H88" s="65">
        <f t="shared" si="2"/>
        <v>48.900000000000006</v>
      </c>
      <c r="I88" s="5"/>
    </row>
    <row r="89" spans="1:9" s="18" customFormat="1" ht="12.75">
      <c r="A89" s="70" t="s">
        <v>606</v>
      </c>
      <c r="B89" s="80" t="s">
        <v>384</v>
      </c>
      <c r="C89" s="133" t="s">
        <v>179</v>
      </c>
      <c r="D89" s="133"/>
      <c r="E89" s="55" t="s">
        <v>24</v>
      </c>
      <c r="F89" s="57">
        <v>18</v>
      </c>
      <c r="G89" s="57">
        <v>16.57</v>
      </c>
      <c r="H89" s="65">
        <f t="shared" si="2"/>
        <v>298.26</v>
      </c>
      <c r="I89" s="12"/>
    </row>
    <row r="90" spans="1:9" s="18" customFormat="1" ht="12.75">
      <c r="A90" s="70" t="s">
        <v>612</v>
      </c>
      <c r="B90" s="80" t="s">
        <v>385</v>
      </c>
      <c r="C90" s="141" t="s">
        <v>250</v>
      </c>
      <c r="D90" s="141"/>
      <c r="E90" s="55" t="s">
        <v>24</v>
      </c>
      <c r="F90" s="57">
        <v>15</v>
      </c>
      <c r="G90" s="57">
        <v>15.15</v>
      </c>
      <c r="H90" s="65">
        <f t="shared" si="2"/>
        <v>227.25</v>
      </c>
      <c r="I90" s="12"/>
    </row>
    <row r="91" spans="1:9" s="18" customFormat="1" ht="12.75">
      <c r="A91" s="70" t="s">
        <v>613</v>
      </c>
      <c r="B91" s="80" t="s">
        <v>386</v>
      </c>
      <c r="C91" s="133" t="s">
        <v>177</v>
      </c>
      <c r="D91" s="133"/>
      <c r="E91" s="55" t="s">
        <v>24</v>
      </c>
      <c r="F91" s="57">
        <v>4</v>
      </c>
      <c r="G91" s="57">
        <v>82.92</v>
      </c>
      <c r="H91" s="65">
        <f t="shared" si="2"/>
        <v>331.68</v>
      </c>
      <c r="I91" s="12"/>
    </row>
    <row r="92" spans="1:10" s="18" customFormat="1" ht="12.75">
      <c r="A92" s="70" t="s">
        <v>614</v>
      </c>
      <c r="B92" s="80" t="s">
        <v>387</v>
      </c>
      <c r="C92" s="133" t="s">
        <v>171</v>
      </c>
      <c r="D92" s="133"/>
      <c r="E92" s="55" t="s">
        <v>24</v>
      </c>
      <c r="F92" s="57">
        <v>5</v>
      </c>
      <c r="G92" s="57">
        <v>32</v>
      </c>
      <c r="H92" s="65">
        <f t="shared" si="2"/>
        <v>160</v>
      </c>
      <c r="I92" s="12"/>
      <c r="J92" s="23"/>
    </row>
    <row r="93" spans="1:10" s="18" customFormat="1" ht="12.75">
      <c r="A93" s="70" t="s">
        <v>615</v>
      </c>
      <c r="B93" s="80" t="s">
        <v>616</v>
      </c>
      <c r="C93" s="133" t="s">
        <v>620</v>
      </c>
      <c r="D93" s="133"/>
      <c r="E93" s="55" t="s">
        <v>24</v>
      </c>
      <c r="F93" s="57">
        <v>5</v>
      </c>
      <c r="G93" s="57">
        <v>7.32</v>
      </c>
      <c r="H93" s="65">
        <f t="shared" si="2"/>
        <v>36.6</v>
      </c>
      <c r="I93" s="12"/>
      <c r="J93" s="23"/>
    </row>
    <row r="94" spans="1:10" s="18" customFormat="1" ht="12.75">
      <c r="A94" s="148" t="s">
        <v>89</v>
      </c>
      <c r="B94" s="149"/>
      <c r="C94" s="149"/>
      <c r="D94" s="149"/>
      <c r="E94" s="149"/>
      <c r="F94" s="149"/>
      <c r="G94" s="150"/>
      <c r="H94" s="67">
        <f>SUM(H63:H93)</f>
        <v>32750.360000000004</v>
      </c>
      <c r="I94" s="12"/>
      <c r="J94" s="72"/>
    </row>
    <row r="95" spans="1:10" s="18" customFormat="1" ht="19.5" customHeight="1">
      <c r="A95" s="46" t="s">
        <v>26</v>
      </c>
      <c r="B95" s="54"/>
      <c r="C95" s="134" t="s">
        <v>152</v>
      </c>
      <c r="D95" s="135"/>
      <c r="E95" s="135"/>
      <c r="F95" s="135"/>
      <c r="G95" s="135"/>
      <c r="H95" s="136"/>
      <c r="I95" s="5"/>
      <c r="J95" s="88">
        <f>F96+46</f>
        <v>200</v>
      </c>
    </row>
    <row r="96" spans="1:10" s="18" customFormat="1" ht="12.75">
      <c r="A96" s="99" t="s">
        <v>27</v>
      </c>
      <c r="B96" s="80" t="s">
        <v>390</v>
      </c>
      <c r="C96" s="193" t="s">
        <v>408</v>
      </c>
      <c r="D96" s="193"/>
      <c r="E96" s="82" t="s">
        <v>169</v>
      </c>
      <c r="F96" s="57">
        <v>154</v>
      </c>
      <c r="G96" s="84">
        <v>4.6</v>
      </c>
      <c r="H96" s="89">
        <f>F96*G96</f>
        <v>708.4</v>
      </c>
      <c r="I96" s="5"/>
      <c r="J96" s="18">
        <f>UPPER(B94)</f>
      </c>
    </row>
    <row r="97" spans="1:10" s="18" customFormat="1" ht="12.75">
      <c r="A97" s="99" t="s">
        <v>103</v>
      </c>
      <c r="B97" s="80" t="s">
        <v>391</v>
      </c>
      <c r="C97" s="81" t="s">
        <v>406</v>
      </c>
      <c r="D97" s="76"/>
      <c r="E97" s="82" t="s">
        <v>169</v>
      </c>
      <c r="F97" s="57">
        <v>50</v>
      </c>
      <c r="G97" s="84">
        <v>13.16</v>
      </c>
      <c r="H97" s="89">
        <f aca="true" t="shared" si="3" ref="H97:H158">F97*G97</f>
        <v>658</v>
      </c>
      <c r="I97" s="5"/>
      <c r="J97" s="72"/>
    </row>
    <row r="98" spans="1:10" s="18" customFormat="1" ht="12.75">
      <c r="A98" s="99" t="s">
        <v>104</v>
      </c>
      <c r="B98" s="80" t="s">
        <v>392</v>
      </c>
      <c r="C98" s="81" t="s">
        <v>407</v>
      </c>
      <c r="D98" s="76"/>
      <c r="E98" s="82" t="s">
        <v>469</v>
      </c>
      <c r="F98" s="57">
        <v>75</v>
      </c>
      <c r="G98" s="84">
        <v>4.42</v>
      </c>
      <c r="H98" s="89">
        <f t="shared" si="3"/>
        <v>331.5</v>
      </c>
      <c r="I98" s="5"/>
      <c r="J98" s="72" t="str">
        <f>UPPER(C98)</f>
        <v>JOELHO 90 GRAUS SOLDÁVEL DIAM. 25 MM </v>
      </c>
    </row>
    <row r="99" spans="1:10" s="18" customFormat="1" ht="12.75">
      <c r="A99" s="99" t="s">
        <v>105</v>
      </c>
      <c r="B99" s="80" t="s">
        <v>393</v>
      </c>
      <c r="C99" s="81" t="s">
        <v>409</v>
      </c>
      <c r="D99" s="76"/>
      <c r="E99" s="82" t="s">
        <v>469</v>
      </c>
      <c r="F99" s="57">
        <v>29</v>
      </c>
      <c r="G99" s="84">
        <v>9.57</v>
      </c>
      <c r="H99" s="89">
        <f t="shared" si="3"/>
        <v>277.53000000000003</v>
      </c>
      <c r="I99" s="5"/>
      <c r="J99" s="72"/>
    </row>
    <row r="100" spans="1:10" s="18" customFormat="1" ht="12.75">
      <c r="A100" s="99" t="s">
        <v>106</v>
      </c>
      <c r="B100" s="83" t="s">
        <v>394</v>
      </c>
      <c r="C100" s="75" t="s">
        <v>503</v>
      </c>
      <c r="D100" s="76"/>
      <c r="E100" s="82" t="s">
        <v>469</v>
      </c>
      <c r="F100" s="57">
        <v>1</v>
      </c>
      <c r="G100" s="84">
        <v>7.5</v>
      </c>
      <c r="H100" s="89">
        <f t="shared" si="3"/>
        <v>7.5</v>
      </c>
      <c r="I100" s="5"/>
      <c r="J100" s="72"/>
    </row>
    <row r="101" spans="1:10" s="18" customFormat="1" ht="12.75">
      <c r="A101" s="99" t="s">
        <v>107</v>
      </c>
      <c r="B101" s="83" t="s">
        <v>395</v>
      </c>
      <c r="C101" s="75" t="s">
        <v>504</v>
      </c>
      <c r="D101" s="76"/>
      <c r="E101" s="82" t="s">
        <v>469</v>
      </c>
      <c r="F101" s="57">
        <v>21</v>
      </c>
      <c r="G101" s="84">
        <v>5.65</v>
      </c>
      <c r="H101" s="89">
        <f t="shared" si="3"/>
        <v>118.65</v>
      </c>
      <c r="I101" s="5"/>
      <c r="J101" s="72"/>
    </row>
    <row r="102" spans="1:10" s="18" customFormat="1" ht="12.75">
      <c r="A102" s="99" t="s">
        <v>108</v>
      </c>
      <c r="B102" s="80" t="s">
        <v>396</v>
      </c>
      <c r="C102" s="81" t="s">
        <v>410</v>
      </c>
      <c r="D102" s="76"/>
      <c r="E102" s="82" t="s">
        <v>469</v>
      </c>
      <c r="F102" s="57">
        <v>11</v>
      </c>
      <c r="G102" s="84">
        <v>14.43</v>
      </c>
      <c r="H102" s="89">
        <f t="shared" si="3"/>
        <v>158.73</v>
      </c>
      <c r="I102" s="5"/>
      <c r="J102" s="72"/>
    </row>
    <row r="103" spans="1:10" s="18" customFormat="1" ht="12.75">
      <c r="A103" s="99" t="s">
        <v>109</v>
      </c>
      <c r="B103" s="80" t="s">
        <v>397</v>
      </c>
      <c r="C103" s="81" t="s">
        <v>411</v>
      </c>
      <c r="D103" s="76"/>
      <c r="E103" s="82" t="s">
        <v>469</v>
      </c>
      <c r="F103" s="57">
        <v>20</v>
      </c>
      <c r="G103" s="84">
        <v>4.89</v>
      </c>
      <c r="H103" s="89">
        <f t="shared" si="3"/>
        <v>97.8</v>
      </c>
      <c r="I103" s="5"/>
      <c r="J103" s="72"/>
    </row>
    <row r="104" spans="1:10" s="18" customFormat="1" ht="12.75">
      <c r="A104" s="99" t="s">
        <v>110</v>
      </c>
      <c r="B104" s="83" t="s">
        <v>502</v>
      </c>
      <c r="C104" s="75" t="s">
        <v>501</v>
      </c>
      <c r="D104" s="76"/>
      <c r="E104" s="82" t="s">
        <v>469</v>
      </c>
      <c r="F104" s="57">
        <v>16</v>
      </c>
      <c r="G104" s="84">
        <v>12.44</v>
      </c>
      <c r="H104" s="89">
        <f t="shared" si="3"/>
        <v>199.04</v>
      </c>
      <c r="I104" s="5"/>
      <c r="J104" s="72"/>
    </row>
    <row r="105" spans="1:10" s="18" customFormat="1" ht="12.75">
      <c r="A105" s="99" t="s">
        <v>111</v>
      </c>
      <c r="B105" s="83" t="s">
        <v>506</v>
      </c>
      <c r="C105" s="75" t="s">
        <v>505</v>
      </c>
      <c r="D105" s="76"/>
      <c r="E105" s="82" t="s">
        <v>469</v>
      </c>
      <c r="F105" s="57">
        <v>7</v>
      </c>
      <c r="G105" s="84">
        <v>8.35</v>
      </c>
      <c r="H105" s="89">
        <f t="shared" si="3"/>
        <v>58.449999999999996</v>
      </c>
      <c r="I105" s="5"/>
      <c r="J105" s="72"/>
    </row>
    <row r="106" spans="1:10" s="18" customFormat="1" ht="12.75">
      <c r="A106" s="99" t="s">
        <v>112</v>
      </c>
      <c r="B106" s="80" t="s">
        <v>398</v>
      </c>
      <c r="C106" s="81" t="s">
        <v>412</v>
      </c>
      <c r="D106" s="76"/>
      <c r="E106" s="82" t="s">
        <v>469</v>
      </c>
      <c r="F106" s="57">
        <v>15</v>
      </c>
      <c r="G106" s="84">
        <v>23.84</v>
      </c>
      <c r="H106" s="89">
        <f t="shared" si="3"/>
        <v>357.6</v>
      </c>
      <c r="I106" s="5"/>
      <c r="J106" s="72"/>
    </row>
    <row r="107" spans="1:10" s="18" customFormat="1" ht="12.75">
      <c r="A107" s="99" t="s">
        <v>113</v>
      </c>
      <c r="B107" s="80" t="s">
        <v>399</v>
      </c>
      <c r="C107" s="81" t="s">
        <v>413</v>
      </c>
      <c r="D107" s="76"/>
      <c r="E107" s="82" t="s">
        <v>16</v>
      </c>
      <c r="F107" s="57">
        <v>7.5</v>
      </c>
      <c r="G107" s="84">
        <v>32.94</v>
      </c>
      <c r="H107" s="89">
        <f t="shared" si="3"/>
        <v>247.04999999999998</v>
      </c>
      <c r="I107" s="5"/>
      <c r="J107" s="72"/>
    </row>
    <row r="108" spans="1:10" s="18" customFormat="1" ht="12.75">
      <c r="A108" s="99" t="s">
        <v>114</v>
      </c>
      <c r="B108" s="80" t="s">
        <v>400</v>
      </c>
      <c r="C108" s="81" t="s">
        <v>414</v>
      </c>
      <c r="D108" s="76"/>
      <c r="E108" s="82" t="s">
        <v>469</v>
      </c>
      <c r="F108" s="57">
        <v>15</v>
      </c>
      <c r="G108" s="84">
        <v>7.85</v>
      </c>
      <c r="H108" s="89">
        <f t="shared" si="3"/>
        <v>117.75</v>
      </c>
      <c r="I108" s="5"/>
      <c r="J108" s="72"/>
    </row>
    <row r="109" spans="1:10" s="18" customFormat="1" ht="12.75">
      <c r="A109" s="99" t="s">
        <v>115</v>
      </c>
      <c r="B109" s="55">
        <v>86901</v>
      </c>
      <c r="C109" s="133" t="s">
        <v>215</v>
      </c>
      <c r="D109" s="133"/>
      <c r="E109" s="73" t="s">
        <v>24</v>
      </c>
      <c r="F109" s="57">
        <v>6</v>
      </c>
      <c r="G109" s="57">
        <v>92.8</v>
      </c>
      <c r="H109" s="89">
        <f t="shared" si="3"/>
        <v>556.8</v>
      </c>
      <c r="I109" s="12"/>
      <c r="J109" s="72"/>
    </row>
    <row r="110" spans="1:10" s="18" customFormat="1" ht="12.75">
      <c r="A110" s="99" t="s">
        <v>116</v>
      </c>
      <c r="B110" s="80" t="s">
        <v>401</v>
      </c>
      <c r="C110" s="81" t="s">
        <v>415</v>
      </c>
      <c r="D110" s="76"/>
      <c r="E110" s="82" t="s">
        <v>469</v>
      </c>
      <c r="F110" s="57">
        <v>4</v>
      </c>
      <c r="G110" s="84">
        <v>117.17</v>
      </c>
      <c r="H110" s="89">
        <f t="shared" si="3"/>
        <v>468.68</v>
      </c>
      <c r="I110" s="5"/>
      <c r="J110" s="72"/>
    </row>
    <row r="111" spans="1:10" s="18" customFormat="1" ht="12.75">
      <c r="A111" s="99" t="s">
        <v>117</v>
      </c>
      <c r="B111" s="80" t="s">
        <v>212</v>
      </c>
      <c r="C111" s="81" t="s">
        <v>233</v>
      </c>
      <c r="D111" s="76"/>
      <c r="E111" s="82" t="s">
        <v>469</v>
      </c>
      <c r="F111" s="57">
        <v>10</v>
      </c>
      <c r="G111" s="84">
        <v>9.13</v>
      </c>
      <c r="H111" s="89">
        <f t="shared" si="3"/>
        <v>91.30000000000001</v>
      </c>
      <c r="I111" s="5"/>
      <c r="J111" s="72"/>
    </row>
    <row r="112" spans="1:10" s="18" customFormat="1" ht="12.75">
      <c r="A112" s="99" t="s">
        <v>118</v>
      </c>
      <c r="B112" s="80" t="s">
        <v>213</v>
      </c>
      <c r="C112" s="81" t="s">
        <v>416</v>
      </c>
      <c r="D112" s="76"/>
      <c r="E112" s="82" t="s">
        <v>469</v>
      </c>
      <c r="F112" s="57">
        <v>10</v>
      </c>
      <c r="G112" s="84">
        <v>14.01</v>
      </c>
      <c r="H112" s="89">
        <f t="shared" si="3"/>
        <v>140.1</v>
      </c>
      <c r="I112" s="5"/>
      <c r="J112" s="72"/>
    </row>
    <row r="113" spans="1:10" s="18" customFormat="1" ht="12.75">
      <c r="A113" s="99" t="s">
        <v>119</v>
      </c>
      <c r="B113" s="80" t="s">
        <v>402</v>
      </c>
      <c r="C113" s="81" t="s">
        <v>417</v>
      </c>
      <c r="D113" s="76"/>
      <c r="E113" s="82" t="s">
        <v>469</v>
      </c>
      <c r="F113" s="57">
        <v>10</v>
      </c>
      <c r="G113" s="84">
        <v>51.7</v>
      </c>
      <c r="H113" s="89">
        <f t="shared" si="3"/>
        <v>517</v>
      </c>
      <c r="I113" s="5"/>
      <c r="J113" s="72"/>
    </row>
    <row r="114" spans="1:10" s="18" customFormat="1" ht="12.75">
      <c r="A114" s="99" t="s">
        <v>195</v>
      </c>
      <c r="B114" s="80" t="s">
        <v>214</v>
      </c>
      <c r="C114" s="81" t="s">
        <v>418</v>
      </c>
      <c r="D114" s="76"/>
      <c r="E114" s="82" t="s">
        <v>469</v>
      </c>
      <c r="F114" s="57">
        <v>10</v>
      </c>
      <c r="G114" s="84">
        <v>24.88</v>
      </c>
      <c r="H114" s="89">
        <f t="shared" si="3"/>
        <v>248.79999999999998</v>
      </c>
      <c r="I114" s="5"/>
      <c r="J114" s="72"/>
    </row>
    <row r="115" spans="1:10" s="18" customFormat="1" ht="12.75">
      <c r="A115" s="99" t="s">
        <v>120</v>
      </c>
      <c r="B115" s="80" t="s">
        <v>403</v>
      </c>
      <c r="C115" s="81" t="s">
        <v>419</v>
      </c>
      <c r="D115" s="76"/>
      <c r="E115" s="82" t="s">
        <v>469</v>
      </c>
      <c r="F115" s="57">
        <v>3</v>
      </c>
      <c r="G115" s="84">
        <v>197.6</v>
      </c>
      <c r="H115" s="89">
        <f t="shared" si="3"/>
        <v>592.8</v>
      </c>
      <c r="I115" s="5"/>
      <c r="J115" s="72"/>
    </row>
    <row r="116" spans="1:10" s="18" customFormat="1" ht="37.5" customHeight="1">
      <c r="A116" s="99" t="s">
        <v>121</v>
      </c>
      <c r="B116" s="55">
        <v>72739</v>
      </c>
      <c r="C116" s="142" t="s">
        <v>267</v>
      </c>
      <c r="D116" s="142"/>
      <c r="E116" s="55" t="s">
        <v>24</v>
      </c>
      <c r="F116" s="57">
        <v>8</v>
      </c>
      <c r="G116" s="57">
        <v>427.39</v>
      </c>
      <c r="H116" s="89">
        <f t="shared" si="3"/>
        <v>3419.12</v>
      </c>
      <c r="I116" s="12"/>
      <c r="J116" s="72"/>
    </row>
    <row r="117" spans="1:10" s="18" customFormat="1" ht="12.75">
      <c r="A117" s="99" t="s">
        <v>131</v>
      </c>
      <c r="B117" s="80" t="s">
        <v>404</v>
      </c>
      <c r="C117" s="81" t="s">
        <v>420</v>
      </c>
      <c r="D117" s="76"/>
      <c r="E117" s="82" t="s">
        <v>470</v>
      </c>
      <c r="F117" s="57">
        <v>11</v>
      </c>
      <c r="G117" s="84">
        <v>9.82</v>
      </c>
      <c r="H117" s="89">
        <f t="shared" si="3"/>
        <v>108.02000000000001</v>
      </c>
      <c r="I117" s="5"/>
      <c r="J117" s="72"/>
    </row>
    <row r="118" spans="1:10" s="18" customFormat="1" ht="12.75">
      <c r="A118" s="99" t="s">
        <v>132</v>
      </c>
      <c r="B118" s="80" t="s">
        <v>405</v>
      </c>
      <c r="C118" s="81" t="s">
        <v>421</v>
      </c>
      <c r="D118" s="76"/>
      <c r="E118" s="82" t="s">
        <v>469</v>
      </c>
      <c r="F118" s="57">
        <v>11</v>
      </c>
      <c r="G118" s="84">
        <v>9.32</v>
      </c>
      <c r="H118" s="65">
        <f t="shared" si="3"/>
        <v>102.52000000000001</v>
      </c>
      <c r="I118" s="5"/>
      <c r="J118" s="72"/>
    </row>
    <row r="119" spans="1:10" s="18" customFormat="1" ht="12.75">
      <c r="A119" s="99" t="s">
        <v>145</v>
      </c>
      <c r="B119" s="80" t="s">
        <v>445</v>
      </c>
      <c r="C119" s="81" t="s">
        <v>422</v>
      </c>
      <c r="D119" s="76"/>
      <c r="E119" s="82" t="s">
        <v>469</v>
      </c>
      <c r="F119" s="57">
        <v>11</v>
      </c>
      <c r="G119" s="84">
        <v>29.28</v>
      </c>
      <c r="H119" s="89">
        <f t="shared" si="3"/>
        <v>322.08000000000004</v>
      </c>
      <c r="I119" s="5"/>
      <c r="J119" s="72"/>
    </row>
    <row r="120" spans="1:10" s="18" customFormat="1" ht="12.75">
      <c r="A120" s="99" t="s">
        <v>146</v>
      </c>
      <c r="B120" s="97" t="s">
        <v>593</v>
      </c>
      <c r="C120" s="140" t="s">
        <v>206</v>
      </c>
      <c r="D120" s="140"/>
      <c r="E120" s="73" t="s">
        <v>24</v>
      </c>
      <c r="F120" s="57">
        <v>5</v>
      </c>
      <c r="G120" s="57">
        <v>67.95</v>
      </c>
      <c r="H120" s="89">
        <f t="shared" si="3"/>
        <v>339.75</v>
      </c>
      <c r="I120" s="12"/>
      <c r="J120" s="72"/>
    </row>
    <row r="121" spans="1:10" s="18" customFormat="1" ht="12.75">
      <c r="A121" s="99" t="s">
        <v>147</v>
      </c>
      <c r="B121" s="83" t="s">
        <v>446</v>
      </c>
      <c r="C121" s="75" t="s">
        <v>423</v>
      </c>
      <c r="D121" s="76"/>
      <c r="E121" s="82" t="s">
        <v>469</v>
      </c>
      <c r="F121" s="57">
        <v>11</v>
      </c>
      <c r="G121" s="84">
        <v>188.59</v>
      </c>
      <c r="H121" s="89">
        <f t="shared" si="3"/>
        <v>2074.4900000000002</v>
      </c>
      <c r="I121" s="5"/>
      <c r="J121" s="72"/>
    </row>
    <row r="122" spans="1:10" s="18" customFormat="1" ht="12.75">
      <c r="A122" s="99" t="s">
        <v>148</v>
      </c>
      <c r="B122" s="80" t="s">
        <v>447</v>
      </c>
      <c r="C122" s="81" t="s">
        <v>424</v>
      </c>
      <c r="D122" s="76"/>
      <c r="E122" s="82" t="s">
        <v>469</v>
      </c>
      <c r="F122" s="57">
        <v>11</v>
      </c>
      <c r="G122" s="84">
        <v>17.91</v>
      </c>
      <c r="H122" s="89">
        <f t="shared" si="3"/>
        <v>197.01</v>
      </c>
      <c r="I122" s="5"/>
      <c r="J122" s="72"/>
    </row>
    <row r="123" spans="1:10" s="18" customFormat="1" ht="12.75">
      <c r="A123" s="99" t="s">
        <v>149</v>
      </c>
      <c r="B123" s="80" t="s">
        <v>207</v>
      </c>
      <c r="C123" s="81" t="s">
        <v>425</v>
      </c>
      <c r="D123" s="76"/>
      <c r="E123" s="82" t="s">
        <v>469</v>
      </c>
      <c r="F123" s="57">
        <v>3</v>
      </c>
      <c r="G123" s="84">
        <v>233.43</v>
      </c>
      <c r="H123" s="89">
        <f t="shared" si="3"/>
        <v>700.29</v>
      </c>
      <c r="I123" s="5"/>
      <c r="J123" s="72"/>
    </row>
    <row r="124" spans="1:10" s="18" customFormat="1" ht="12.75">
      <c r="A124" s="99" t="s">
        <v>150</v>
      </c>
      <c r="B124" s="80" t="s">
        <v>448</v>
      </c>
      <c r="C124" s="81" t="s">
        <v>426</v>
      </c>
      <c r="D124" s="76"/>
      <c r="E124" s="82" t="s">
        <v>469</v>
      </c>
      <c r="F124" s="57">
        <v>3</v>
      </c>
      <c r="G124" s="84">
        <v>41.58</v>
      </c>
      <c r="H124" s="89">
        <f t="shared" si="3"/>
        <v>124.74</v>
      </c>
      <c r="I124" s="5"/>
      <c r="J124" s="72"/>
    </row>
    <row r="125" spans="1:10" s="18" customFormat="1" ht="12.75">
      <c r="A125" s="99" t="s">
        <v>151</v>
      </c>
      <c r="B125" s="80" t="s">
        <v>231</v>
      </c>
      <c r="C125" s="81" t="s">
        <v>427</v>
      </c>
      <c r="D125" s="76"/>
      <c r="E125" s="82" t="s">
        <v>469</v>
      </c>
      <c r="F125" s="57">
        <v>3</v>
      </c>
      <c r="G125" s="84">
        <v>87.41</v>
      </c>
      <c r="H125" s="89">
        <f t="shared" si="3"/>
        <v>262.23</v>
      </c>
      <c r="I125" s="5"/>
      <c r="J125" s="72"/>
    </row>
    <row r="126" spans="1:10" s="18" customFormat="1" ht="12.75">
      <c r="A126" s="99" t="s">
        <v>196</v>
      </c>
      <c r="B126" s="80" t="s">
        <v>449</v>
      </c>
      <c r="C126" s="81" t="s">
        <v>428</v>
      </c>
      <c r="D126" s="76"/>
      <c r="E126" s="82" t="s">
        <v>469</v>
      </c>
      <c r="F126" s="57">
        <v>3</v>
      </c>
      <c r="G126" s="84">
        <v>27.36</v>
      </c>
      <c r="H126" s="89">
        <f t="shared" si="3"/>
        <v>82.08</v>
      </c>
      <c r="I126" s="5"/>
      <c r="J126" s="72"/>
    </row>
    <row r="127" spans="1:10" s="18" customFormat="1" ht="12.75">
      <c r="A127" s="64" t="s">
        <v>197</v>
      </c>
      <c r="B127" s="91" t="s">
        <v>625</v>
      </c>
      <c r="C127" s="81" t="s">
        <v>626</v>
      </c>
      <c r="D127" s="76"/>
      <c r="E127" s="82" t="s">
        <v>469</v>
      </c>
      <c r="F127" s="57">
        <v>1</v>
      </c>
      <c r="G127" s="84">
        <v>723.49</v>
      </c>
      <c r="H127" s="65">
        <f>F127*G127</f>
        <v>723.49</v>
      </c>
      <c r="I127" s="5"/>
      <c r="J127" s="72"/>
    </row>
    <row r="128" spans="1:10" s="18" customFormat="1" ht="12.75">
      <c r="A128" s="64" t="s">
        <v>198</v>
      </c>
      <c r="B128" s="91" t="s">
        <v>450</v>
      </c>
      <c r="C128" s="81" t="s">
        <v>621</v>
      </c>
      <c r="D128" s="76"/>
      <c r="E128" s="82" t="s">
        <v>469</v>
      </c>
      <c r="F128" s="57">
        <v>1</v>
      </c>
      <c r="G128" s="84">
        <v>226.37</v>
      </c>
      <c r="H128" s="65">
        <f t="shared" si="3"/>
        <v>226.37</v>
      </c>
      <c r="I128" s="5"/>
      <c r="J128" s="72"/>
    </row>
    <row r="129" spans="1:10" s="18" customFormat="1" ht="12.75">
      <c r="A129" s="64" t="s">
        <v>234</v>
      </c>
      <c r="B129" s="117" t="s">
        <v>451</v>
      </c>
      <c r="C129" s="118" t="s">
        <v>429</v>
      </c>
      <c r="D129" s="119"/>
      <c r="E129" s="120" t="s">
        <v>469</v>
      </c>
      <c r="F129" s="111">
        <v>3</v>
      </c>
      <c r="G129" s="121">
        <v>46.61</v>
      </c>
      <c r="H129" s="122">
        <f t="shared" si="3"/>
        <v>139.82999999999998</v>
      </c>
      <c r="I129" s="5"/>
      <c r="J129" s="72"/>
    </row>
    <row r="130" spans="1:10" s="18" customFormat="1" ht="12.75">
      <c r="A130" s="64" t="s">
        <v>235</v>
      </c>
      <c r="B130" s="80" t="s">
        <v>452</v>
      </c>
      <c r="C130" s="81" t="s">
        <v>430</v>
      </c>
      <c r="D130" s="76"/>
      <c r="E130" s="82" t="s">
        <v>469</v>
      </c>
      <c r="F130" s="57">
        <v>4</v>
      </c>
      <c r="G130" s="84">
        <v>17.11</v>
      </c>
      <c r="H130" s="89">
        <f t="shared" si="3"/>
        <v>68.44</v>
      </c>
      <c r="I130" s="5"/>
      <c r="J130" s="72"/>
    </row>
    <row r="131" spans="1:10" s="18" customFormat="1" ht="12.75">
      <c r="A131" s="64" t="s">
        <v>236</v>
      </c>
      <c r="B131" s="80" t="s">
        <v>453</v>
      </c>
      <c r="C131" s="81" t="s">
        <v>431</v>
      </c>
      <c r="D131" s="76"/>
      <c r="E131" s="82" t="s">
        <v>469</v>
      </c>
      <c r="F131" s="57">
        <v>4</v>
      </c>
      <c r="G131" s="84">
        <v>18.03</v>
      </c>
      <c r="H131" s="89">
        <f t="shared" si="3"/>
        <v>72.12</v>
      </c>
      <c r="I131" s="5"/>
      <c r="J131" s="72"/>
    </row>
    <row r="132" spans="1:10" s="18" customFormat="1" ht="12.75">
      <c r="A132" s="64" t="s">
        <v>237</v>
      </c>
      <c r="B132" s="80" t="s">
        <v>257</v>
      </c>
      <c r="C132" s="81" t="s">
        <v>432</v>
      </c>
      <c r="D132" s="76"/>
      <c r="E132" s="82" t="s">
        <v>469</v>
      </c>
      <c r="F132" s="57">
        <v>4</v>
      </c>
      <c r="G132" s="84">
        <v>18.06</v>
      </c>
      <c r="H132" s="89">
        <f t="shared" si="3"/>
        <v>72.24</v>
      </c>
      <c r="I132" s="5"/>
      <c r="J132" s="72"/>
    </row>
    <row r="133" spans="1:10" s="18" customFormat="1" ht="12.75">
      <c r="A133" s="64" t="s">
        <v>238</v>
      </c>
      <c r="B133" s="80" t="s">
        <v>454</v>
      </c>
      <c r="C133" s="81" t="s">
        <v>433</v>
      </c>
      <c r="D133" s="76"/>
      <c r="E133" s="82" t="s">
        <v>169</v>
      </c>
      <c r="F133" s="57">
        <v>66</v>
      </c>
      <c r="G133" s="84">
        <v>8.4</v>
      </c>
      <c r="H133" s="89">
        <f t="shared" si="3"/>
        <v>554.4</v>
      </c>
      <c r="I133" s="5"/>
      <c r="J133" s="72"/>
    </row>
    <row r="134" spans="1:10" s="18" customFormat="1" ht="12.75">
      <c r="A134" s="64" t="s">
        <v>258</v>
      </c>
      <c r="B134" s="80" t="s">
        <v>455</v>
      </c>
      <c r="C134" s="81" t="s">
        <v>434</v>
      </c>
      <c r="D134" s="76"/>
      <c r="E134" s="82" t="s">
        <v>169</v>
      </c>
      <c r="F134" s="57">
        <v>52</v>
      </c>
      <c r="G134" s="84">
        <v>11.45</v>
      </c>
      <c r="H134" s="89">
        <f t="shared" si="3"/>
        <v>595.4</v>
      </c>
      <c r="I134" s="5"/>
      <c r="J134" s="72"/>
    </row>
    <row r="135" spans="1:10" s="18" customFormat="1" ht="12.75">
      <c r="A135" s="64" t="s">
        <v>268</v>
      </c>
      <c r="B135" s="80" t="s">
        <v>456</v>
      </c>
      <c r="C135" s="81" t="s">
        <v>435</v>
      </c>
      <c r="D135" s="76"/>
      <c r="E135" s="82" t="s">
        <v>169</v>
      </c>
      <c r="F135" s="57">
        <v>160</v>
      </c>
      <c r="G135" s="84">
        <v>20.18</v>
      </c>
      <c r="H135" s="89">
        <f t="shared" si="3"/>
        <v>3228.8</v>
      </c>
      <c r="I135" s="5"/>
      <c r="J135" s="72"/>
    </row>
    <row r="136" spans="1:10" s="18" customFormat="1" ht="12.75">
      <c r="A136" s="64" t="s">
        <v>475</v>
      </c>
      <c r="B136" s="80" t="s">
        <v>457</v>
      </c>
      <c r="C136" s="81" t="s">
        <v>436</v>
      </c>
      <c r="D136" s="76"/>
      <c r="E136" s="82" t="s">
        <v>469</v>
      </c>
      <c r="F136" s="57">
        <v>34</v>
      </c>
      <c r="G136" s="84">
        <v>7.08</v>
      </c>
      <c r="H136" s="89">
        <f t="shared" si="3"/>
        <v>240.72</v>
      </c>
      <c r="I136" s="5"/>
      <c r="J136" s="72"/>
    </row>
    <row r="137" spans="1:10" s="18" customFormat="1" ht="12.75">
      <c r="A137" s="64" t="s">
        <v>476</v>
      </c>
      <c r="B137" s="80" t="s">
        <v>489</v>
      </c>
      <c r="C137" s="81" t="s">
        <v>487</v>
      </c>
      <c r="D137" s="76"/>
      <c r="E137" s="82" t="s">
        <v>469</v>
      </c>
      <c r="F137" s="57">
        <v>3</v>
      </c>
      <c r="G137" s="84">
        <v>7.47</v>
      </c>
      <c r="H137" s="89">
        <f t="shared" si="3"/>
        <v>22.41</v>
      </c>
      <c r="I137" s="5"/>
      <c r="J137" s="72"/>
    </row>
    <row r="138" spans="1:10" s="18" customFormat="1" ht="12.75">
      <c r="A138" s="64" t="s">
        <v>477</v>
      </c>
      <c r="B138" s="80" t="s">
        <v>458</v>
      </c>
      <c r="C138" s="81" t="s">
        <v>437</v>
      </c>
      <c r="D138" s="76"/>
      <c r="E138" s="82" t="s">
        <v>469</v>
      </c>
      <c r="F138" s="57">
        <v>56</v>
      </c>
      <c r="G138" s="84">
        <v>7.71</v>
      </c>
      <c r="H138" s="89">
        <f t="shared" si="3"/>
        <v>431.76</v>
      </c>
      <c r="I138" s="5"/>
      <c r="J138" s="72"/>
    </row>
    <row r="139" spans="1:10" s="18" customFormat="1" ht="12.75">
      <c r="A139" s="64" t="s">
        <v>478</v>
      </c>
      <c r="B139" s="80" t="s">
        <v>490</v>
      </c>
      <c r="C139" s="81" t="s">
        <v>488</v>
      </c>
      <c r="D139" s="76"/>
      <c r="E139" s="82" t="s">
        <v>469</v>
      </c>
      <c r="F139" s="57">
        <v>4</v>
      </c>
      <c r="G139" s="84">
        <v>8.32</v>
      </c>
      <c r="H139" s="89">
        <f t="shared" si="3"/>
        <v>33.28</v>
      </c>
      <c r="I139" s="5"/>
      <c r="J139" s="72"/>
    </row>
    <row r="140" spans="1:10" s="18" customFormat="1" ht="12.75">
      <c r="A140" s="64" t="s">
        <v>479</v>
      </c>
      <c r="B140" s="80" t="s">
        <v>459</v>
      </c>
      <c r="C140" s="81" t="s">
        <v>438</v>
      </c>
      <c r="D140" s="76"/>
      <c r="E140" s="82" t="s">
        <v>469</v>
      </c>
      <c r="F140" s="57">
        <v>17</v>
      </c>
      <c r="G140" s="84">
        <v>14.67</v>
      </c>
      <c r="H140" s="89">
        <f t="shared" si="3"/>
        <v>249.39</v>
      </c>
      <c r="I140" s="5"/>
      <c r="J140" s="72"/>
    </row>
    <row r="141" spans="1:10" s="18" customFormat="1" ht="12.75">
      <c r="A141" s="64" t="s">
        <v>480</v>
      </c>
      <c r="B141" s="80" t="s">
        <v>493</v>
      </c>
      <c r="C141" s="81" t="s">
        <v>492</v>
      </c>
      <c r="D141" s="76"/>
      <c r="E141" s="82" t="s">
        <v>469</v>
      </c>
      <c r="F141" s="57">
        <v>6</v>
      </c>
      <c r="G141" s="84">
        <v>15.53</v>
      </c>
      <c r="H141" s="89">
        <f t="shared" si="3"/>
        <v>93.17999999999999</v>
      </c>
      <c r="I141" s="5"/>
      <c r="J141" s="72"/>
    </row>
    <row r="142" spans="1:10" s="18" customFormat="1" ht="12.75">
      <c r="A142" s="64" t="s">
        <v>559</v>
      </c>
      <c r="B142" s="80" t="s">
        <v>460</v>
      </c>
      <c r="C142" s="81" t="s">
        <v>494</v>
      </c>
      <c r="D142" s="76"/>
      <c r="E142" s="82" t="s">
        <v>469</v>
      </c>
      <c r="F142" s="57">
        <v>4</v>
      </c>
      <c r="G142" s="84">
        <v>8.38</v>
      </c>
      <c r="H142" s="89">
        <f t="shared" si="3"/>
        <v>33.52</v>
      </c>
      <c r="I142" s="5"/>
      <c r="J142" s="72"/>
    </row>
    <row r="143" spans="1:10" s="18" customFormat="1" ht="12.75">
      <c r="A143" s="64" t="s">
        <v>481</v>
      </c>
      <c r="B143" s="80" t="s">
        <v>497</v>
      </c>
      <c r="C143" s="81" t="s">
        <v>495</v>
      </c>
      <c r="D143" s="76"/>
      <c r="E143" s="82" t="s">
        <v>469</v>
      </c>
      <c r="F143" s="57">
        <v>16</v>
      </c>
      <c r="G143" s="84">
        <v>10.78</v>
      </c>
      <c r="H143" s="89">
        <f t="shared" si="3"/>
        <v>172.48</v>
      </c>
      <c r="I143" s="5"/>
      <c r="J143" s="72"/>
    </row>
    <row r="144" spans="1:10" s="18" customFormat="1" ht="12.75">
      <c r="A144" s="64" t="s">
        <v>560</v>
      </c>
      <c r="B144" s="80" t="s">
        <v>498</v>
      </c>
      <c r="C144" s="81" t="s">
        <v>496</v>
      </c>
      <c r="D144" s="76"/>
      <c r="E144" s="82" t="s">
        <v>469</v>
      </c>
      <c r="F144" s="57">
        <v>3</v>
      </c>
      <c r="G144" s="84">
        <v>26.07</v>
      </c>
      <c r="H144" s="89">
        <f t="shared" si="3"/>
        <v>78.21000000000001</v>
      </c>
      <c r="I144" s="5"/>
      <c r="J144" s="72"/>
    </row>
    <row r="145" spans="1:10" s="18" customFormat="1" ht="12.75">
      <c r="A145" s="64" t="s">
        <v>482</v>
      </c>
      <c r="B145" s="80" t="s">
        <v>500</v>
      </c>
      <c r="C145" s="81" t="s">
        <v>499</v>
      </c>
      <c r="D145" s="76"/>
      <c r="E145" s="82" t="s">
        <v>469</v>
      </c>
      <c r="F145" s="57">
        <v>17</v>
      </c>
      <c r="G145" s="84">
        <v>24.22</v>
      </c>
      <c r="H145" s="89">
        <f t="shared" si="3"/>
        <v>411.74</v>
      </c>
      <c r="I145" s="5"/>
      <c r="J145" s="72"/>
    </row>
    <row r="146" spans="1:10" s="18" customFormat="1" ht="12.75">
      <c r="A146" s="64" t="s">
        <v>483</v>
      </c>
      <c r="B146" s="80" t="s">
        <v>461</v>
      </c>
      <c r="C146" s="75" t="s">
        <v>439</v>
      </c>
      <c r="D146" s="76"/>
      <c r="E146" s="82" t="s">
        <v>469</v>
      </c>
      <c r="F146" s="57">
        <v>18</v>
      </c>
      <c r="G146" s="84">
        <v>2.67</v>
      </c>
      <c r="H146" s="89">
        <f t="shared" si="3"/>
        <v>48.06</v>
      </c>
      <c r="I146" s="5"/>
      <c r="J146" s="72"/>
    </row>
    <row r="147" spans="1:10" s="18" customFormat="1" ht="12.75">
      <c r="A147" s="64" t="s">
        <v>561</v>
      </c>
      <c r="B147" s="80" t="s">
        <v>462</v>
      </c>
      <c r="C147" s="75" t="s">
        <v>440</v>
      </c>
      <c r="D147" s="76"/>
      <c r="E147" s="82" t="s">
        <v>469</v>
      </c>
      <c r="F147" s="57">
        <v>2</v>
      </c>
      <c r="G147" s="84">
        <v>34.39</v>
      </c>
      <c r="H147" s="89">
        <f t="shared" si="3"/>
        <v>68.78</v>
      </c>
      <c r="I147" s="5"/>
      <c r="J147" s="72"/>
    </row>
    <row r="148" spans="1:10" s="18" customFormat="1" ht="12.75">
      <c r="A148" s="64" t="s">
        <v>562</v>
      </c>
      <c r="B148" s="80" t="s">
        <v>463</v>
      </c>
      <c r="C148" s="75" t="s">
        <v>441</v>
      </c>
      <c r="D148" s="76"/>
      <c r="E148" s="82" t="s">
        <v>469</v>
      </c>
      <c r="F148" s="57">
        <v>14</v>
      </c>
      <c r="G148" s="84">
        <v>6.97</v>
      </c>
      <c r="H148" s="89">
        <f t="shared" si="3"/>
        <v>97.58</v>
      </c>
      <c r="I148" s="5"/>
      <c r="J148" s="72"/>
    </row>
    <row r="149" spans="1:10" s="18" customFormat="1" ht="12.75">
      <c r="A149" s="64" t="s">
        <v>563</v>
      </c>
      <c r="B149" s="80" t="s">
        <v>508</v>
      </c>
      <c r="C149" s="75" t="s">
        <v>507</v>
      </c>
      <c r="D149" s="76"/>
      <c r="E149" s="82" t="s">
        <v>469</v>
      </c>
      <c r="F149" s="57">
        <v>1</v>
      </c>
      <c r="G149" s="84">
        <v>98.95</v>
      </c>
      <c r="H149" s="89">
        <f t="shared" si="3"/>
        <v>98.95</v>
      </c>
      <c r="I149" s="5"/>
      <c r="J149" s="72"/>
    </row>
    <row r="150" spans="1:10" s="18" customFormat="1" ht="12.75">
      <c r="A150" s="64" t="s">
        <v>564</v>
      </c>
      <c r="B150" s="80" t="s">
        <v>464</v>
      </c>
      <c r="C150" s="75" t="s">
        <v>442</v>
      </c>
      <c r="D150" s="76"/>
      <c r="E150" s="82" t="s">
        <v>469</v>
      </c>
      <c r="F150" s="57">
        <v>10</v>
      </c>
      <c r="G150" s="84">
        <v>64.97</v>
      </c>
      <c r="H150" s="89">
        <f t="shared" si="3"/>
        <v>649.7</v>
      </c>
      <c r="I150" s="5"/>
      <c r="J150" s="72"/>
    </row>
    <row r="151" spans="1:10" s="18" customFormat="1" ht="12.75">
      <c r="A151" s="64" t="s">
        <v>565</v>
      </c>
      <c r="B151" s="80" t="s">
        <v>465</v>
      </c>
      <c r="C151" s="75" t="s">
        <v>443</v>
      </c>
      <c r="D151" s="76"/>
      <c r="E151" s="82" t="s">
        <v>469</v>
      </c>
      <c r="F151" s="57">
        <v>5</v>
      </c>
      <c r="G151" s="84">
        <v>76.3</v>
      </c>
      <c r="H151" s="89">
        <f t="shared" si="3"/>
        <v>381.5</v>
      </c>
      <c r="I151" s="5"/>
      <c r="J151" s="72"/>
    </row>
    <row r="152" spans="1:10" s="18" customFormat="1" ht="12.75">
      <c r="A152" s="64" t="s">
        <v>566</v>
      </c>
      <c r="B152" s="80" t="s">
        <v>466</v>
      </c>
      <c r="C152" s="75" t="s">
        <v>444</v>
      </c>
      <c r="D152" s="76"/>
      <c r="E152" s="82" t="s">
        <v>469</v>
      </c>
      <c r="F152" s="57">
        <v>2</v>
      </c>
      <c r="G152" s="84">
        <v>62.04</v>
      </c>
      <c r="H152" s="89">
        <f t="shared" si="3"/>
        <v>124.08</v>
      </c>
      <c r="I152" s="5"/>
      <c r="J152" s="72"/>
    </row>
    <row r="153" spans="1:10" s="18" customFormat="1" ht="12.75">
      <c r="A153" s="64" t="s">
        <v>567</v>
      </c>
      <c r="B153" s="80" t="s">
        <v>467</v>
      </c>
      <c r="C153" s="75" t="s">
        <v>491</v>
      </c>
      <c r="D153" s="76"/>
      <c r="E153" s="82" t="s">
        <v>469</v>
      </c>
      <c r="F153" s="57">
        <v>1</v>
      </c>
      <c r="G153" s="84">
        <v>64.07</v>
      </c>
      <c r="H153" s="89">
        <f t="shared" si="3"/>
        <v>64.07</v>
      </c>
      <c r="I153" s="5"/>
      <c r="J153" s="72"/>
    </row>
    <row r="154" spans="1:10" s="18" customFormat="1" ht="12.75" customHeight="1">
      <c r="A154" s="64" t="s">
        <v>568</v>
      </c>
      <c r="B154" s="78" t="s">
        <v>471</v>
      </c>
      <c r="C154" s="142" t="s">
        <v>472</v>
      </c>
      <c r="D154" s="142"/>
      <c r="E154" s="82" t="s">
        <v>469</v>
      </c>
      <c r="F154" s="57">
        <v>10</v>
      </c>
      <c r="G154" s="84">
        <v>254.88</v>
      </c>
      <c r="H154" s="89">
        <f t="shared" si="3"/>
        <v>2548.8</v>
      </c>
      <c r="I154" s="5"/>
      <c r="J154" s="72"/>
    </row>
    <row r="155" spans="1:10" s="18" customFormat="1" ht="28.5" customHeight="1">
      <c r="A155" s="64" t="s">
        <v>569</v>
      </c>
      <c r="B155" s="78" t="s">
        <v>473</v>
      </c>
      <c r="C155" s="142" t="s">
        <v>474</v>
      </c>
      <c r="D155" s="142"/>
      <c r="E155" s="82" t="s">
        <v>469</v>
      </c>
      <c r="F155" s="57">
        <v>10</v>
      </c>
      <c r="G155" s="84">
        <v>35.18</v>
      </c>
      <c r="H155" s="89">
        <f t="shared" si="3"/>
        <v>351.8</v>
      </c>
      <c r="I155" s="5"/>
      <c r="J155" s="72"/>
    </row>
    <row r="156" spans="1:10" s="18" customFormat="1" ht="28.5" customHeight="1">
      <c r="A156" s="64" t="s">
        <v>570</v>
      </c>
      <c r="B156" s="78" t="s">
        <v>484</v>
      </c>
      <c r="C156" s="175" t="s">
        <v>595</v>
      </c>
      <c r="D156" s="176"/>
      <c r="E156" s="82" t="s">
        <v>469</v>
      </c>
      <c r="F156" s="85">
        <v>2</v>
      </c>
      <c r="G156" s="84">
        <v>214.61</v>
      </c>
      <c r="H156" s="89">
        <f t="shared" si="3"/>
        <v>429.22</v>
      </c>
      <c r="I156" s="5"/>
      <c r="J156" s="72"/>
    </row>
    <row r="157" spans="1:10" s="18" customFormat="1" ht="12.75">
      <c r="A157" s="64" t="s">
        <v>571</v>
      </c>
      <c r="B157" s="80" t="s">
        <v>468</v>
      </c>
      <c r="C157" s="193" t="s">
        <v>485</v>
      </c>
      <c r="D157" s="193"/>
      <c r="E157" s="82" t="s">
        <v>469</v>
      </c>
      <c r="F157" s="85">
        <v>3</v>
      </c>
      <c r="G157" s="84">
        <v>3.56</v>
      </c>
      <c r="H157" s="89">
        <f t="shared" si="3"/>
        <v>10.68</v>
      </c>
      <c r="I157" s="5"/>
      <c r="J157" s="72"/>
    </row>
    <row r="158" spans="1:8" s="18" customFormat="1" ht="24.75" customHeight="1">
      <c r="A158" s="64" t="s">
        <v>627</v>
      </c>
      <c r="B158" s="58" t="s">
        <v>486</v>
      </c>
      <c r="C158" s="169" t="s">
        <v>331</v>
      </c>
      <c r="D158" s="170"/>
      <c r="E158" s="58" t="s">
        <v>330</v>
      </c>
      <c r="F158" s="86">
        <v>1</v>
      </c>
      <c r="G158" s="87">
        <v>10163.75</v>
      </c>
      <c r="H158" s="89">
        <f t="shared" si="3"/>
        <v>10163.75</v>
      </c>
    </row>
    <row r="159" spans="1:9" s="18" customFormat="1" ht="15" customHeight="1">
      <c r="A159" s="148" t="s">
        <v>122</v>
      </c>
      <c r="B159" s="149"/>
      <c r="C159" s="149"/>
      <c r="D159" s="149"/>
      <c r="E159" s="149"/>
      <c r="F159" s="149"/>
      <c r="G159" s="150"/>
      <c r="H159" s="67">
        <f>SUM(H96:H158)</f>
        <v>36170.560000000005</v>
      </c>
      <c r="I159" s="74"/>
    </row>
    <row r="160" spans="1:9" s="1" customFormat="1" ht="19.5" customHeight="1">
      <c r="A160" s="66" t="s">
        <v>28</v>
      </c>
      <c r="B160" s="59"/>
      <c r="C160" s="134" t="s">
        <v>186</v>
      </c>
      <c r="D160" s="135"/>
      <c r="E160" s="135"/>
      <c r="F160" s="135"/>
      <c r="G160" s="135"/>
      <c r="H160" s="136"/>
      <c r="I160" s="5"/>
    </row>
    <row r="161" spans="1:9" s="1" customFormat="1" ht="15" customHeight="1">
      <c r="A161" s="64" t="s">
        <v>30</v>
      </c>
      <c r="B161" s="58" t="s">
        <v>260</v>
      </c>
      <c r="C161" s="140" t="s">
        <v>164</v>
      </c>
      <c r="D161" s="140"/>
      <c r="E161" s="55" t="s">
        <v>3</v>
      </c>
      <c r="F161" s="57">
        <v>1531.1</v>
      </c>
      <c r="G161" s="57">
        <v>28.08</v>
      </c>
      <c r="H161" s="65">
        <f>F161*G161</f>
        <v>42993.28799999999</v>
      </c>
      <c r="I161" s="12"/>
    </row>
    <row r="162" spans="1:9" s="1" customFormat="1" ht="15" customHeight="1">
      <c r="A162" s="148" t="s">
        <v>191</v>
      </c>
      <c r="B162" s="149"/>
      <c r="C162" s="149"/>
      <c r="D162" s="149"/>
      <c r="E162" s="149"/>
      <c r="F162" s="149"/>
      <c r="G162" s="150"/>
      <c r="H162" s="67">
        <f>SUM(H161:H161)</f>
        <v>42993.28799999999</v>
      </c>
      <c r="I162" s="12"/>
    </row>
    <row r="163" spans="1:9" s="18" customFormat="1" ht="19.5" customHeight="1">
      <c r="A163" s="66" t="s">
        <v>31</v>
      </c>
      <c r="B163" s="59"/>
      <c r="C163" s="156" t="s">
        <v>32</v>
      </c>
      <c r="D163" s="156"/>
      <c r="E163" s="60"/>
      <c r="F163" s="61"/>
      <c r="G163" s="61"/>
      <c r="H163" s="67"/>
      <c r="I163" s="5"/>
    </row>
    <row r="164" spans="1:9" s="1" customFormat="1" ht="15" customHeight="1">
      <c r="A164" s="64" t="s">
        <v>33</v>
      </c>
      <c r="B164" s="58" t="s">
        <v>295</v>
      </c>
      <c r="C164" s="133" t="s">
        <v>585</v>
      </c>
      <c r="D164" s="133"/>
      <c r="E164" s="55" t="s">
        <v>3</v>
      </c>
      <c r="F164" s="57">
        <v>462.58</v>
      </c>
      <c r="G164" s="57">
        <v>20.33</v>
      </c>
      <c r="H164" s="65">
        <f>F164*G164</f>
        <v>9404.2514</v>
      </c>
      <c r="I164" s="12"/>
    </row>
    <row r="165" spans="1:9" s="1" customFormat="1" ht="15" customHeight="1">
      <c r="A165" s="64" t="s">
        <v>190</v>
      </c>
      <c r="B165" s="58" t="s">
        <v>297</v>
      </c>
      <c r="C165" s="194" t="s">
        <v>296</v>
      </c>
      <c r="D165" s="194"/>
      <c r="E165" s="55" t="s">
        <v>3</v>
      </c>
      <c r="F165" s="62">
        <v>16.02</v>
      </c>
      <c r="G165" s="57">
        <v>46.11</v>
      </c>
      <c r="H165" s="65">
        <f>F165*G165</f>
        <v>738.6822</v>
      </c>
      <c r="I165" s="25"/>
    </row>
    <row r="166" spans="1:9" s="1" customFormat="1" ht="15" customHeight="1">
      <c r="A166" s="148" t="s">
        <v>90</v>
      </c>
      <c r="B166" s="149"/>
      <c r="C166" s="149"/>
      <c r="D166" s="149"/>
      <c r="E166" s="149"/>
      <c r="F166" s="149"/>
      <c r="G166" s="150"/>
      <c r="H166" s="67">
        <f>SUM(H164:H165)</f>
        <v>10142.933599999998</v>
      </c>
      <c r="I166" s="12"/>
    </row>
    <row r="167" spans="1:9" s="18" customFormat="1" ht="19.5" customHeight="1">
      <c r="A167" s="66" t="s">
        <v>34</v>
      </c>
      <c r="B167" s="59"/>
      <c r="C167" s="134" t="s">
        <v>538</v>
      </c>
      <c r="D167" s="135"/>
      <c r="E167" s="135"/>
      <c r="F167" s="135"/>
      <c r="G167" s="135"/>
      <c r="H167" s="136"/>
      <c r="I167" s="5"/>
    </row>
    <row r="168" spans="1:9" s="1" customFormat="1" ht="24" customHeight="1">
      <c r="A168" s="64" t="s">
        <v>35</v>
      </c>
      <c r="B168" s="58" t="s">
        <v>540</v>
      </c>
      <c r="C168" s="142" t="s">
        <v>539</v>
      </c>
      <c r="D168" s="142"/>
      <c r="E168" s="55" t="s">
        <v>515</v>
      </c>
      <c r="F168" s="57">
        <v>7506</v>
      </c>
      <c r="G168" s="57">
        <v>9.75</v>
      </c>
      <c r="H168" s="65">
        <f>F168*G168</f>
        <v>73183.5</v>
      </c>
      <c r="I168" s="5"/>
    </row>
    <row r="169" spans="1:9" s="1" customFormat="1" ht="15" customHeight="1">
      <c r="A169" s="148" t="s">
        <v>129</v>
      </c>
      <c r="B169" s="149"/>
      <c r="C169" s="149"/>
      <c r="D169" s="149"/>
      <c r="E169" s="149"/>
      <c r="F169" s="149"/>
      <c r="G169" s="150"/>
      <c r="H169" s="67">
        <f>SUM(H168:H168)</f>
        <v>73183.5</v>
      </c>
      <c r="I169" s="12"/>
    </row>
    <row r="170" spans="1:9" s="1" customFormat="1" ht="19.5" customHeight="1">
      <c r="A170" s="66" t="s">
        <v>36</v>
      </c>
      <c r="B170" s="59"/>
      <c r="C170" s="195" t="s">
        <v>37</v>
      </c>
      <c r="D170" s="196"/>
      <c r="E170" s="196"/>
      <c r="F170" s="196"/>
      <c r="G170" s="196"/>
      <c r="H170" s="197"/>
      <c r="I170" s="5"/>
    </row>
    <row r="171" spans="1:9" s="1" customFormat="1" ht="62.25" customHeight="1">
      <c r="A171" s="64" t="s">
        <v>38</v>
      </c>
      <c r="B171" s="58" t="s">
        <v>581</v>
      </c>
      <c r="C171" s="142" t="s">
        <v>329</v>
      </c>
      <c r="D171" s="142"/>
      <c r="E171" s="55" t="s">
        <v>3</v>
      </c>
      <c r="F171" s="57">
        <v>750.62</v>
      </c>
      <c r="G171" s="57">
        <v>109.78</v>
      </c>
      <c r="H171" s="65">
        <f aca="true" t="shared" si="4" ref="H171:H176">F171*G171</f>
        <v>82403.06360000001</v>
      </c>
      <c r="I171" s="5"/>
    </row>
    <row r="172" spans="1:9" s="18" customFormat="1" ht="15" customHeight="1">
      <c r="A172" s="64" t="s">
        <v>189</v>
      </c>
      <c r="B172" s="58" t="s">
        <v>582</v>
      </c>
      <c r="C172" s="191" t="s">
        <v>573</v>
      </c>
      <c r="D172" s="192"/>
      <c r="E172" s="100" t="s">
        <v>334</v>
      </c>
      <c r="F172" s="86">
        <v>240</v>
      </c>
      <c r="G172" s="101">
        <v>14.57</v>
      </c>
      <c r="H172" s="65">
        <f t="shared" si="4"/>
        <v>3496.8</v>
      </c>
      <c r="I172" s="5"/>
    </row>
    <row r="173" spans="1:9" s="18" customFormat="1" ht="15" customHeight="1">
      <c r="A173" s="64" t="s">
        <v>216</v>
      </c>
      <c r="B173" s="100" t="s">
        <v>357</v>
      </c>
      <c r="C173" s="152" t="s">
        <v>332</v>
      </c>
      <c r="D173" s="153"/>
      <c r="E173" s="58" t="s">
        <v>16</v>
      </c>
      <c r="F173" s="86">
        <v>72.92</v>
      </c>
      <c r="G173" s="101">
        <v>17.74</v>
      </c>
      <c r="H173" s="65">
        <f t="shared" si="4"/>
        <v>1293.6008</v>
      </c>
      <c r="I173" s="5"/>
    </row>
    <row r="174" spans="1:9" s="18" customFormat="1" ht="30.75" customHeight="1">
      <c r="A174" s="64" t="s">
        <v>269</v>
      </c>
      <c r="B174" s="58" t="s">
        <v>583</v>
      </c>
      <c r="C174" s="191" t="s">
        <v>333</v>
      </c>
      <c r="D174" s="192"/>
      <c r="E174" s="58" t="s">
        <v>330</v>
      </c>
      <c r="F174" s="86">
        <v>1000</v>
      </c>
      <c r="G174" s="101">
        <v>1.09</v>
      </c>
      <c r="H174" s="65">
        <f t="shared" si="4"/>
        <v>1090</v>
      </c>
      <c r="I174" s="5"/>
    </row>
    <row r="175" spans="1:9" s="18" customFormat="1" ht="15" customHeight="1">
      <c r="A175" s="64" t="s">
        <v>321</v>
      </c>
      <c r="B175" s="58" t="s">
        <v>299</v>
      </c>
      <c r="C175" s="133" t="s">
        <v>298</v>
      </c>
      <c r="D175" s="133"/>
      <c r="E175" s="55" t="s">
        <v>16</v>
      </c>
      <c r="F175" s="57">
        <v>75.93</v>
      </c>
      <c r="G175" s="57">
        <v>19.46</v>
      </c>
      <c r="H175" s="65">
        <f t="shared" si="4"/>
        <v>1477.5978000000002</v>
      </c>
      <c r="I175" s="5"/>
    </row>
    <row r="176" spans="1:9" s="18" customFormat="1" ht="15" customHeight="1">
      <c r="A176" s="64" t="s">
        <v>322</v>
      </c>
      <c r="B176" s="58" t="s">
        <v>299</v>
      </c>
      <c r="C176" s="133" t="s">
        <v>217</v>
      </c>
      <c r="D176" s="133"/>
      <c r="E176" s="55" t="s">
        <v>16</v>
      </c>
      <c r="F176" s="57">
        <v>29</v>
      </c>
      <c r="G176" s="57">
        <v>33.94</v>
      </c>
      <c r="H176" s="65">
        <f t="shared" si="4"/>
        <v>984.26</v>
      </c>
      <c r="I176" s="5"/>
    </row>
    <row r="177" spans="1:9" s="1" customFormat="1" ht="15" customHeight="1">
      <c r="A177" s="171" t="s">
        <v>91</v>
      </c>
      <c r="B177" s="149"/>
      <c r="C177" s="149"/>
      <c r="D177" s="149"/>
      <c r="E177" s="149"/>
      <c r="F177" s="149"/>
      <c r="G177" s="150"/>
      <c r="H177" s="61">
        <f>SUM(H171:H176)</f>
        <v>90745.32220000001</v>
      </c>
      <c r="I177" s="12"/>
    </row>
    <row r="178" spans="1:9" s="18" customFormat="1" ht="19.5" customHeight="1">
      <c r="A178" s="112" t="s">
        <v>39</v>
      </c>
      <c r="B178" s="113"/>
      <c r="C178" s="137" t="s">
        <v>218</v>
      </c>
      <c r="D178" s="138"/>
      <c r="E178" s="138"/>
      <c r="F178" s="138"/>
      <c r="G178" s="138"/>
      <c r="H178" s="139"/>
      <c r="I178" s="5"/>
    </row>
    <row r="179" spans="1:9" s="18" customFormat="1" ht="15" customHeight="1">
      <c r="A179" s="64" t="s">
        <v>41</v>
      </c>
      <c r="B179" s="58" t="s">
        <v>354</v>
      </c>
      <c r="C179" s="141" t="s">
        <v>594</v>
      </c>
      <c r="D179" s="141"/>
      <c r="E179" s="55" t="s">
        <v>24</v>
      </c>
      <c r="F179" s="73">
        <v>2</v>
      </c>
      <c r="G179" s="57">
        <v>318.95</v>
      </c>
      <c r="H179" s="65">
        <f>F179*G179</f>
        <v>637.9</v>
      </c>
      <c r="I179" s="5"/>
    </row>
    <row r="180" spans="1:9" s="18" customFormat="1" ht="15" customHeight="1">
      <c r="A180" s="64" t="s">
        <v>127</v>
      </c>
      <c r="B180" s="58" t="s">
        <v>355</v>
      </c>
      <c r="C180" s="141" t="s">
        <v>356</v>
      </c>
      <c r="D180" s="141"/>
      <c r="E180" s="55" t="s">
        <v>24</v>
      </c>
      <c r="F180" s="73">
        <v>6</v>
      </c>
      <c r="G180" s="57">
        <v>9.4</v>
      </c>
      <c r="H180" s="65">
        <f>F180*G180</f>
        <v>56.400000000000006</v>
      </c>
      <c r="I180" s="5"/>
    </row>
    <row r="181" spans="1:9" s="18" customFormat="1" ht="15" customHeight="1">
      <c r="A181" s="64" t="s">
        <v>221</v>
      </c>
      <c r="B181" s="58" t="s">
        <v>300</v>
      </c>
      <c r="C181" s="133" t="s">
        <v>270</v>
      </c>
      <c r="D181" s="133"/>
      <c r="E181" s="55" t="s">
        <v>3</v>
      </c>
      <c r="F181" s="73">
        <v>25.2</v>
      </c>
      <c r="G181" s="57">
        <v>321.12</v>
      </c>
      <c r="H181" s="65">
        <f>F181*G181</f>
        <v>8092.224</v>
      </c>
      <c r="I181" s="5"/>
    </row>
    <row r="182" spans="1:9" s="18" customFormat="1" ht="15" customHeight="1">
      <c r="A182" s="64" t="s">
        <v>222</v>
      </c>
      <c r="B182" s="58" t="s">
        <v>300</v>
      </c>
      <c r="C182" s="133" t="s">
        <v>271</v>
      </c>
      <c r="D182" s="133"/>
      <c r="E182" s="55" t="s">
        <v>3</v>
      </c>
      <c r="F182" s="73">
        <v>17.01</v>
      </c>
      <c r="G182" s="57">
        <v>321.12</v>
      </c>
      <c r="H182" s="65">
        <f aca="true" t="shared" si="5" ref="H182:H187">F182*G182</f>
        <v>5462.251200000001</v>
      </c>
      <c r="I182" s="5"/>
    </row>
    <row r="183" spans="1:9" s="18" customFormat="1" ht="15" customHeight="1">
      <c r="A183" s="64" t="s">
        <v>223</v>
      </c>
      <c r="B183" s="58" t="s">
        <v>302</v>
      </c>
      <c r="C183" s="133" t="s">
        <v>208</v>
      </c>
      <c r="D183" s="133"/>
      <c r="E183" s="55" t="s">
        <v>3</v>
      </c>
      <c r="F183" s="73">
        <v>61.2</v>
      </c>
      <c r="G183" s="57">
        <v>349.14</v>
      </c>
      <c r="H183" s="65">
        <f t="shared" si="5"/>
        <v>21367.368</v>
      </c>
      <c r="I183" s="5"/>
    </row>
    <row r="184" spans="1:9" s="18" customFormat="1" ht="15" customHeight="1">
      <c r="A184" s="64" t="s">
        <v>224</v>
      </c>
      <c r="B184" s="58" t="s">
        <v>301</v>
      </c>
      <c r="C184" s="133" t="s">
        <v>219</v>
      </c>
      <c r="D184" s="133"/>
      <c r="E184" s="55" t="s">
        <v>3</v>
      </c>
      <c r="F184" s="73">
        <v>4.59</v>
      </c>
      <c r="G184" s="57">
        <v>241.14</v>
      </c>
      <c r="H184" s="65">
        <f t="shared" si="5"/>
        <v>1106.8326</v>
      </c>
      <c r="I184" s="5"/>
    </row>
    <row r="185" spans="1:9" s="18" customFormat="1" ht="27" customHeight="1">
      <c r="A185" s="64" t="s">
        <v>225</v>
      </c>
      <c r="B185" s="55" t="s">
        <v>220</v>
      </c>
      <c r="C185" s="142" t="s">
        <v>272</v>
      </c>
      <c r="D185" s="142"/>
      <c r="E185" s="55" t="s">
        <v>24</v>
      </c>
      <c r="F185" s="57">
        <v>1</v>
      </c>
      <c r="G185" s="57">
        <v>1200</v>
      </c>
      <c r="H185" s="65">
        <f t="shared" si="5"/>
        <v>1200</v>
      </c>
      <c r="I185" s="5"/>
    </row>
    <row r="186" spans="1:9" s="18" customFormat="1" ht="27" customHeight="1">
      <c r="A186" s="64" t="s">
        <v>226</v>
      </c>
      <c r="B186" s="58" t="s">
        <v>247</v>
      </c>
      <c r="C186" s="172" t="s">
        <v>577</v>
      </c>
      <c r="D186" s="172"/>
      <c r="E186" s="55" t="s">
        <v>3</v>
      </c>
      <c r="F186" s="73">
        <v>6.6</v>
      </c>
      <c r="G186" s="57">
        <v>98.61</v>
      </c>
      <c r="H186" s="65">
        <f t="shared" si="5"/>
        <v>650.8259999999999</v>
      </c>
      <c r="I186" s="5"/>
    </row>
    <row r="187" spans="1:9" s="18" customFormat="1" ht="27" customHeight="1">
      <c r="A187" s="64" t="s">
        <v>227</v>
      </c>
      <c r="B187" s="58" t="s">
        <v>303</v>
      </c>
      <c r="C187" s="142" t="s">
        <v>578</v>
      </c>
      <c r="D187" s="142"/>
      <c r="E187" s="55" t="s">
        <v>3</v>
      </c>
      <c r="F187" s="73">
        <v>6.6</v>
      </c>
      <c r="G187" s="57">
        <v>210.8</v>
      </c>
      <c r="H187" s="65">
        <f t="shared" si="5"/>
        <v>1391.28</v>
      </c>
      <c r="I187" s="5"/>
    </row>
    <row r="188" spans="1:9" s="1" customFormat="1" ht="15" customHeight="1">
      <c r="A188" s="148" t="s">
        <v>325</v>
      </c>
      <c r="B188" s="149"/>
      <c r="C188" s="149"/>
      <c r="D188" s="149"/>
      <c r="E188" s="149"/>
      <c r="F188" s="149"/>
      <c r="G188" s="150"/>
      <c r="H188" s="67">
        <f>SUM(H179:H187)</f>
        <v>39965.0818</v>
      </c>
      <c r="I188" s="12"/>
    </row>
    <row r="189" spans="1:9" s="1" customFormat="1" ht="19.5" customHeight="1">
      <c r="A189" s="46" t="s">
        <v>42</v>
      </c>
      <c r="B189" s="54"/>
      <c r="C189" s="134" t="s">
        <v>172</v>
      </c>
      <c r="D189" s="135"/>
      <c r="E189" s="135"/>
      <c r="F189" s="135"/>
      <c r="G189" s="135"/>
      <c r="H189" s="136"/>
      <c r="I189" s="5"/>
    </row>
    <row r="190" spans="1:9" s="18" customFormat="1" ht="15" customHeight="1">
      <c r="A190" s="68" t="s">
        <v>43</v>
      </c>
      <c r="B190" s="58" t="s">
        <v>304</v>
      </c>
      <c r="C190" s="157" t="s">
        <v>305</v>
      </c>
      <c r="D190" s="157"/>
      <c r="E190" s="55" t="s">
        <v>3</v>
      </c>
      <c r="F190" s="63">
        <v>65.79</v>
      </c>
      <c r="G190" s="63">
        <v>58.3</v>
      </c>
      <c r="H190" s="69">
        <f>F190*G190</f>
        <v>3835.5570000000002</v>
      </c>
      <c r="I190" s="5"/>
    </row>
    <row r="191" spans="1:9" s="1" customFormat="1" ht="15" customHeight="1">
      <c r="A191" s="148" t="s">
        <v>92</v>
      </c>
      <c r="B191" s="149"/>
      <c r="C191" s="149"/>
      <c r="D191" s="149"/>
      <c r="E191" s="149"/>
      <c r="F191" s="149"/>
      <c r="G191" s="150"/>
      <c r="H191" s="67">
        <f>SUM(H190:H190)</f>
        <v>3835.5570000000002</v>
      </c>
      <c r="I191" s="12"/>
    </row>
    <row r="192" spans="1:9" s="1" customFormat="1" ht="19.5" customHeight="1">
      <c r="A192" s="46" t="s">
        <v>44</v>
      </c>
      <c r="B192" s="54"/>
      <c r="C192" s="134" t="s">
        <v>45</v>
      </c>
      <c r="D192" s="135"/>
      <c r="E192" s="135"/>
      <c r="F192" s="135"/>
      <c r="G192" s="135"/>
      <c r="H192" s="136"/>
      <c r="I192" s="5"/>
    </row>
    <row r="193" spans="1:9" s="18" customFormat="1" ht="15" customHeight="1">
      <c r="A193" s="64" t="s">
        <v>46</v>
      </c>
      <c r="B193" s="58" t="s">
        <v>306</v>
      </c>
      <c r="C193" s="140" t="s">
        <v>351</v>
      </c>
      <c r="D193" s="140"/>
      <c r="E193" s="55" t="s">
        <v>3</v>
      </c>
      <c r="F193" s="57">
        <v>3801.66</v>
      </c>
      <c r="G193" s="57">
        <v>3.4</v>
      </c>
      <c r="H193" s="65">
        <f>F193*G193</f>
        <v>12925.643999999998</v>
      </c>
      <c r="I193" s="12"/>
    </row>
    <row r="194" spans="1:9" s="18" customFormat="1" ht="24.75" customHeight="1">
      <c r="A194" s="64" t="s">
        <v>134</v>
      </c>
      <c r="B194" s="58" t="s">
        <v>307</v>
      </c>
      <c r="C194" s="151" t="s">
        <v>579</v>
      </c>
      <c r="D194" s="151"/>
      <c r="E194" s="55" t="s">
        <v>3</v>
      </c>
      <c r="F194" s="57">
        <v>3801.66</v>
      </c>
      <c r="G194" s="57">
        <v>16.59</v>
      </c>
      <c r="H194" s="65">
        <f>F194*G194</f>
        <v>63069.539399999994</v>
      </c>
      <c r="I194" s="12"/>
    </row>
    <row r="195" spans="1:9" s="18" customFormat="1" ht="15" customHeight="1">
      <c r="A195" s="64" t="s">
        <v>240</v>
      </c>
      <c r="B195" s="58" t="s">
        <v>353</v>
      </c>
      <c r="C195" s="141" t="s">
        <v>352</v>
      </c>
      <c r="D195" s="141"/>
      <c r="E195" s="55" t="s">
        <v>3</v>
      </c>
      <c r="F195" s="57">
        <v>675.15</v>
      </c>
      <c r="G195" s="57">
        <v>46.45</v>
      </c>
      <c r="H195" s="65">
        <f>F195*G195</f>
        <v>31360.717500000002</v>
      </c>
      <c r="I195" s="12"/>
    </row>
    <row r="196" spans="1:9" s="18" customFormat="1" ht="15" customHeight="1">
      <c r="A196" s="64" t="s">
        <v>572</v>
      </c>
      <c r="B196" s="58" t="s">
        <v>308</v>
      </c>
      <c r="C196" s="141" t="s">
        <v>176</v>
      </c>
      <c r="D196" s="141"/>
      <c r="E196" s="55" t="s">
        <v>3</v>
      </c>
      <c r="F196" s="57">
        <v>7</v>
      </c>
      <c r="G196" s="57">
        <v>112.15</v>
      </c>
      <c r="H196" s="65">
        <f>F196*G196</f>
        <v>785.0500000000001</v>
      </c>
      <c r="I196" s="12"/>
    </row>
    <row r="197" spans="1:9" s="1" customFormat="1" ht="15" customHeight="1">
      <c r="A197" s="148" t="s">
        <v>93</v>
      </c>
      <c r="B197" s="149"/>
      <c r="C197" s="149"/>
      <c r="D197" s="149"/>
      <c r="E197" s="149"/>
      <c r="F197" s="149"/>
      <c r="G197" s="150"/>
      <c r="H197" s="67">
        <f>SUM(H193:H196)</f>
        <v>108140.9509</v>
      </c>
      <c r="I197" s="12"/>
    </row>
    <row r="198" spans="1:9" s="18" customFormat="1" ht="19.5" customHeight="1">
      <c r="A198" s="46" t="s">
        <v>47</v>
      </c>
      <c r="B198" s="54"/>
      <c r="C198" s="134" t="s">
        <v>48</v>
      </c>
      <c r="D198" s="135"/>
      <c r="E198" s="135"/>
      <c r="F198" s="135"/>
      <c r="G198" s="135"/>
      <c r="H198" s="136"/>
      <c r="I198" s="5"/>
    </row>
    <row r="199" spans="1:9" s="18" customFormat="1" ht="15" customHeight="1">
      <c r="A199" s="64" t="s">
        <v>49</v>
      </c>
      <c r="B199" s="58" t="s">
        <v>274</v>
      </c>
      <c r="C199" s="141" t="s">
        <v>273</v>
      </c>
      <c r="D199" s="141"/>
      <c r="E199" s="55" t="s">
        <v>3</v>
      </c>
      <c r="F199" s="57">
        <v>367.9</v>
      </c>
      <c r="G199" s="57">
        <v>30.22</v>
      </c>
      <c r="H199" s="65">
        <f>F199*G199</f>
        <v>11117.937999999998</v>
      </c>
      <c r="I199" s="5"/>
    </row>
    <row r="200" spans="1:9" s="18" customFormat="1" ht="21" customHeight="1">
      <c r="A200" s="148" t="s">
        <v>94</v>
      </c>
      <c r="B200" s="149"/>
      <c r="C200" s="149"/>
      <c r="D200" s="149"/>
      <c r="E200" s="149"/>
      <c r="F200" s="149"/>
      <c r="G200" s="150"/>
      <c r="H200" s="67">
        <f>SUM(H199:H199)</f>
        <v>11117.937999999998</v>
      </c>
      <c r="I200" s="12"/>
    </row>
    <row r="201" spans="1:9" s="1" customFormat="1" ht="19.5" customHeight="1">
      <c r="A201" s="46" t="s">
        <v>50</v>
      </c>
      <c r="B201" s="54"/>
      <c r="C201" s="134" t="s">
        <v>51</v>
      </c>
      <c r="D201" s="135"/>
      <c r="E201" s="135"/>
      <c r="F201" s="135"/>
      <c r="G201" s="135"/>
      <c r="H201" s="136"/>
      <c r="I201" s="5"/>
    </row>
    <row r="202" spans="1:9" s="18" customFormat="1" ht="15" customHeight="1">
      <c r="A202" s="64" t="s">
        <v>52</v>
      </c>
      <c r="B202" s="58" t="s">
        <v>310</v>
      </c>
      <c r="C202" s="133" t="s">
        <v>165</v>
      </c>
      <c r="D202" s="133"/>
      <c r="E202" s="55" t="s">
        <v>3</v>
      </c>
      <c r="F202" s="57">
        <v>614.02</v>
      </c>
      <c r="G202" s="57">
        <v>21.56</v>
      </c>
      <c r="H202" s="65">
        <f>F202*G202</f>
        <v>13238.2712</v>
      </c>
      <c r="I202" s="5"/>
    </row>
    <row r="203" spans="1:9" s="18" customFormat="1" ht="27" customHeight="1">
      <c r="A203" s="64" t="s">
        <v>53</v>
      </c>
      <c r="B203" s="58" t="s">
        <v>311</v>
      </c>
      <c r="C203" s="168" t="s">
        <v>309</v>
      </c>
      <c r="D203" s="168"/>
      <c r="E203" s="55" t="s">
        <v>3</v>
      </c>
      <c r="F203" s="57">
        <v>614.02</v>
      </c>
      <c r="G203" s="57">
        <v>52.02</v>
      </c>
      <c r="H203" s="65">
        <f>F203*G203</f>
        <v>31941.3204</v>
      </c>
      <c r="I203" s="12"/>
    </row>
    <row r="204" spans="1:9" s="18" customFormat="1" ht="15" customHeight="1">
      <c r="A204" s="64" t="s">
        <v>241</v>
      </c>
      <c r="B204" s="58" t="s">
        <v>312</v>
      </c>
      <c r="C204" s="152" t="s">
        <v>261</v>
      </c>
      <c r="D204" s="153"/>
      <c r="E204" s="55" t="s">
        <v>16</v>
      </c>
      <c r="F204" s="57">
        <v>426.44</v>
      </c>
      <c r="G204" s="57">
        <v>10</v>
      </c>
      <c r="H204" s="65">
        <f>F204*G204</f>
        <v>4264.4</v>
      </c>
      <c r="I204" s="12"/>
    </row>
    <row r="205" spans="1:9" s="1" customFormat="1" ht="15" customHeight="1">
      <c r="A205" s="64" t="s">
        <v>242</v>
      </c>
      <c r="B205" s="58" t="s">
        <v>313</v>
      </c>
      <c r="C205" s="133" t="s">
        <v>209</v>
      </c>
      <c r="D205" s="133"/>
      <c r="E205" s="55" t="s">
        <v>3</v>
      </c>
      <c r="F205" s="57">
        <v>716.5</v>
      </c>
      <c r="G205" s="57">
        <v>20.21</v>
      </c>
      <c r="H205" s="65">
        <f>F205*G205</f>
        <v>14480.465</v>
      </c>
      <c r="I205" s="12"/>
    </row>
    <row r="206" spans="1:9" s="1" customFormat="1" ht="15" customHeight="1">
      <c r="A206" s="148" t="s">
        <v>123</v>
      </c>
      <c r="B206" s="149"/>
      <c r="C206" s="149"/>
      <c r="D206" s="149"/>
      <c r="E206" s="149"/>
      <c r="F206" s="149"/>
      <c r="G206" s="150"/>
      <c r="H206" s="67">
        <f>SUM(H202:H205)</f>
        <v>63924.456600000005</v>
      </c>
      <c r="I206" s="12"/>
    </row>
    <row r="207" spans="1:9" s="1" customFormat="1" ht="19.5" customHeight="1">
      <c r="A207" s="46" t="s">
        <v>54</v>
      </c>
      <c r="B207" s="54"/>
      <c r="C207" s="134" t="s">
        <v>154</v>
      </c>
      <c r="D207" s="135"/>
      <c r="E207" s="135"/>
      <c r="F207" s="135"/>
      <c r="G207" s="135"/>
      <c r="H207" s="136"/>
      <c r="I207" s="5"/>
    </row>
    <row r="208" spans="1:9" s="1" customFormat="1" ht="15" customHeight="1">
      <c r="A208" s="64" t="s">
        <v>56</v>
      </c>
      <c r="B208" s="58" t="s">
        <v>180</v>
      </c>
      <c r="C208" s="141" t="s">
        <v>174</v>
      </c>
      <c r="D208" s="141"/>
      <c r="E208" s="55" t="s">
        <v>24</v>
      </c>
      <c r="F208" s="57">
        <v>2</v>
      </c>
      <c r="G208" s="57">
        <v>64.07</v>
      </c>
      <c r="H208" s="65">
        <f>F208*G208</f>
        <v>128.14</v>
      </c>
      <c r="I208" s="12"/>
    </row>
    <row r="209" spans="1:9" s="1" customFormat="1" ht="15" customHeight="1">
      <c r="A209" s="64" t="s">
        <v>57</v>
      </c>
      <c r="B209" s="58" t="s">
        <v>349</v>
      </c>
      <c r="C209" s="140" t="s">
        <v>350</v>
      </c>
      <c r="D209" s="140"/>
      <c r="E209" s="55" t="s">
        <v>24</v>
      </c>
      <c r="F209" s="57">
        <v>2</v>
      </c>
      <c r="G209" s="57">
        <v>102.4</v>
      </c>
      <c r="H209" s="65">
        <f>F209*G209</f>
        <v>204.8</v>
      </c>
      <c r="I209" s="12"/>
    </row>
    <row r="210" spans="1:9" s="1" customFormat="1" ht="15" customHeight="1">
      <c r="A210" s="148" t="s">
        <v>162</v>
      </c>
      <c r="B210" s="149"/>
      <c r="C210" s="149"/>
      <c r="D210" s="149"/>
      <c r="E210" s="149"/>
      <c r="F210" s="149"/>
      <c r="G210" s="150"/>
      <c r="H210" s="67">
        <f>SUM(H208:H209)</f>
        <v>332.94</v>
      </c>
      <c r="I210" s="12"/>
    </row>
    <row r="211" spans="1:9" s="18" customFormat="1" ht="19.5" customHeight="1">
      <c r="A211" s="46" t="s">
        <v>78</v>
      </c>
      <c r="B211" s="54"/>
      <c r="C211" s="134" t="s">
        <v>96</v>
      </c>
      <c r="D211" s="135"/>
      <c r="E211" s="135"/>
      <c r="F211" s="135"/>
      <c r="G211" s="135"/>
      <c r="H211" s="136"/>
      <c r="I211" s="5"/>
    </row>
    <row r="212" spans="1:9" s="18" customFormat="1" ht="15" customHeight="1">
      <c r="A212" s="64" t="s">
        <v>98</v>
      </c>
      <c r="B212" s="58" t="s">
        <v>181</v>
      </c>
      <c r="C212" s="141" t="s">
        <v>175</v>
      </c>
      <c r="D212" s="141"/>
      <c r="E212" s="55" t="s">
        <v>97</v>
      </c>
      <c r="F212" s="57">
        <v>40</v>
      </c>
      <c r="G212" s="57">
        <v>57.67</v>
      </c>
      <c r="H212" s="65">
        <f>F212*G212</f>
        <v>2306.8</v>
      </c>
      <c r="I212" s="5"/>
    </row>
    <row r="213" spans="1:9" s="1" customFormat="1" ht="15" customHeight="1">
      <c r="A213" s="64" t="s">
        <v>99</v>
      </c>
      <c r="B213" s="58" t="s">
        <v>193</v>
      </c>
      <c r="C213" s="141" t="s">
        <v>348</v>
      </c>
      <c r="D213" s="141"/>
      <c r="E213" s="55" t="s">
        <v>97</v>
      </c>
      <c r="F213" s="57">
        <v>352</v>
      </c>
      <c r="G213" s="57">
        <v>15.07</v>
      </c>
      <c r="H213" s="65">
        <f>F213*G213</f>
        <v>5304.64</v>
      </c>
      <c r="I213" s="5"/>
    </row>
    <row r="214" spans="1:9" s="18" customFormat="1" ht="15" customHeight="1">
      <c r="A214" s="64" t="s">
        <v>252</v>
      </c>
      <c r="B214" s="58" t="s">
        <v>182</v>
      </c>
      <c r="C214" s="141" t="s">
        <v>230</v>
      </c>
      <c r="D214" s="141"/>
      <c r="E214" s="55" t="s">
        <v>97</v>
      </c>
      <c r="F214" s="57">
        <v>1440</v>
      </c>
      <c r="G214" s="57">
        <v>10.83</v>
      </c>
      <c r="H214" s="65">
        <f>F214*G214</f>
        <v>15595.2</v>
      </c>
      <c r="I214" s="5"/>
    </row>
    <row r="215" spans="1:9" s="18" customFormat="1" ht="15" customHeight="1">
      <c r="A215" s="148" t="s">
        <v>326</v>
      </c>
      <c r="B215" s="149"/>
      <c r="C215" s="149"/>
      <c r="D215" s="149"/>
      <c r="E215" s="149"/>
      <c r="F215" s="149"/>
      <c r="G215" s="150"/>
      <c r="H215" s="67">
        <f>SUM(H212:H214)</f>
        <v>23206.64</v>
      </c>
      <c r="I215" s="12"/>
    </row>
    <row r="216" spans="1:9" s="18" customFormat="1" ht="19.5" customHeight="1">
      <c r="A216" s="46" t="s">
        <v>128</v>
      </c>
      <c r="B216" s="54"/>
      <c r="C216" s="134" t="s">
        <v>55</v>
      </c>
      <c r="D216" s="135"/>
      <c r="E216" s="135"/>
      <c r="F216" s="135"/>
      <c r="G216" s="135"/>
      <c r="H216" s="136"/>
      <c r="I216" s="5"/>
    </row>
    <row r="217" spans="1:9" s="18" customFormat="1" ht="15" customHeight="1">
      <c r="A217" s="64" t="s">
        <v>243</v>
      </c>
      <c r="B217" s="58" t="s">
        <v>314</v>
      </c>
      <c r="C217" s="141" t="s">
        <v>183</v>
      </c>
      <c r="D217" s="141"/>
      <c r="E217" s="55" t="s">
        <v>3</v>
      </c>
      <c r="F217" s="57">
        <v>2250.9</v>
      </c>
      <c r="G217" s="57">
        <v>8.17</v>
      </c>
      <c r="H217" s="65">
        <f aca="true" t="shared" si="6" ref="H217:H222">F217*G217</f>
        <v>18389.853</v>
      </c>
      <c r="I217" s="12"/>
    </row>
    <row r="218" spans="1:9" s="18" customFormat="1" ht="15" customHeight="1">
      <c r="A218" s="64" t="s">
        <v>173</v>
      </c>
      <c r="B218" s="58" t="s">
        <v>259</v>
      </c>
      <c r="C218" s="141" t="s">
        <v>187</v>
      </c>
      <c r="D218" s="141"/>
      <c r="E218" s="55" t="s">
        <v>3</v>
      </c>
      <c r="F218" s="57">
        <v>496.32</v>
      </c>
      <c r="G218" s="57">
        <v>7.16</v>
      </c>
      <c r="H218" s="65">
        <f t="shared" si="6"/>
        <v>3553.6512000000002</v>
      </c>
      <c r="I218" s="12"/>
    </row>
    <row r="219" spans="1:9" s="18" customFormat="1" ht="15" customHeight="1">
      <c r="A219" s="64" t="s">
        <v>244</v>
      </c>
      <c r="B219" s="58" t="s">
        <v>315</v>
      </c>
      <c r="C219" s="141" t="s">
        <v>229</v>
      </c>
      <c r="D219" s="141"/>
      <c r="E219" s="55" t="s">
        <v>3</v>
      </c>
      <c r="F219" s="57">
        <v>6.72</v>
      </c>
      <c r="G219" s="57">
        <v>9.11</v>
      </c>
      <c r="H219" s="65">
        <f t="shared" si="6"/>
        <v>61.219199999999994</v>
      </c>
      <c r="I219" s="12"/>
    </row>
    <row r="220" spans="1:9" s="18" customFormat="1" ht="15" customHeight="1">
      <c r="A220" s="64" t="s">
        <v>253</v>
      </c>
      <c r="B220" s="58" t="s">
        <v>316</v>
      </c>
      <c r="C220" s="133" t="s">
        <v>184</v>
      </c>
      <c r="D220" s="133"/>
      <c r="E220" s="55" t="s">
        <v>3</v>
      </c>
      <c r="F220" s="57">
        <v>232.64</v>
      </c>
      <c r="G220" s="57">
        <v>12.73</v>
      </c>
      <c r="H220" s="65">
        <f t="shared" si="6"/>
        <v>2961.5072</v>
      </c>
      <c r="I220" s="12"/>
    </row>
    <row r="221" spans="1:9" s="18" customFormat="1" ht="15" customHeight="1">
      <c r="A221" s="64" t="s">
        <v>254</v>
      </c>
      <c r="B221" s="58" t="s">
        <v>317</v>
      </c>
      <c r="C221" s="141" t="s">
        <v>623</v>
      </c>
      <c r="D221" s="141"/>
      <c r="E221" s="55" t="s">
        <v>3</v>
      </c>
      <c r="F221" s="57">
        <v>716.5</v>
      </c>
      <c r="G221" s="57">
        <v>7.24</v>
      </c>
      <c r="H221" s="65">
        <f t="shared" si="6"/>
        <v>5187.46</v>
      </c>
      <c r="I221" s="12"/>
    </row>
    <row r="222" spans="1:9" s="18" customFormat="1" ht="15" customHeight="1">
      <c r="A222" s="64" t="s">
        <v>255</v>
      </c>
      <c r="B222" s="58" t="s">
        <v>318</v>
      </c>
      <c r="C222" s="141" t="s">
        <v>622</v>
      </c>
      <c r="D222" s="141"/>
      <c r="E222" s="55" t="s">
        <v>3</v>
      </c>
      <c r="F222" s="57">
        <v>753.17</v>
      </c>
      <c r="G222" s="57">
        <v>8.3</v>
      </c>
      <c r="H222" s="65">
        <f t="shared" si="6"/>
        <v>6251.311000000001</v>
      </c>
      <c r="I222" s="12"/>
    </row>
    <row r="223" spans="1:9" s="18" customFormat="1" ht="15" customHeight="1">
      <c r="A223" s="154" t="s">
        <v>327</v>
      </c>
      <c r="B223" s="155"/>
      <c r="C223" s="155"/>
      <c r="D223" s="155"/>
      <c r="E223" s="155"/>
      <c r="F223" s="155"/>
      <c r="G223" s="155"/>
      <c r="H223" s="67">
        <f>SUM(H217:H222)</f>
        <v>36405.001599999996</v>
      </c>
      <c r="I223" s="12"/>
    </row>
    <row r="224" spans="1:9" s="18" customFormat="1" ht="19.5" customHeight="1">
      <c r="A224" s="112" t="s">
        <v>155</v>
      </c>
      <c r="B224" s="113"/>
      <c r="C224" s="137" t="s">
        <v>58</v>
      </c>
      <c r="D224" s="138"/>
      <c r="E224" s="138"/>
      <c r="F224" s="138"/>
      <c r="G224" s="138"/>
      <c r="H224" s="139"/>
      <c r="I224" s="5"/>
    </row>
    <row r="225" spans="1:9" s="18" customFormat="1" ht="15" customHeight="1">
      <c r="A225" s="64" t="s">
        <v>160</v>
      </c>
      <c r="B225" s="58" t="s">
        <v>210</v>
      </c>
      <c r="C225" s="141" t="s">
        <v>347</v>
      </c>
      <c r="D225" s="141"/>
      <c r="E225" s="55" t="s">
        <v>3</v>
      </c>
      <c r="F225" s="57">
        <v>11.85</v>
      </c>
      <c r="G225" s="57">
        <v>225.73</v>
      </c>
      <c r="H225" s="65">
        <f aca="true" t="shared" si="7" ref="H225:H230">F225*G225</f>
        <v>2674.9004999999997</v>
      </c>
      <c r="I225" s="12"/>
    </row>
    <row r="226" spans="1:9" s="18" customFormat="1" ht="15" customHeight="1">
      <c r="A226" s="64" t="s">
        <v>161</v>
      </c>
      <c r="B226" s="58" t="s">
        <v>211</v>
      </c>
      <c r="C226" s="141" t="s">
        <v>194</v>
      </c>
      <c r="D226" s="141"/>
      <c r="E226" s="55" t="s">
        <v>3</v>
      </c>
      <c r="F226" s="57">
        <v>42.24</v>
      </c>
      <c r="G226" s="57">
        <v>39.47</v>
      </c>
      <c r="H226" s="65">
        <f t="shared" si="7"/>
        <v>1667.2128</v>
      </c>
      <c r="I226" s="12"/>
    </row>
    <row r="227" spans="1:9" s="18" customFormat="1" ht="15" customHeight="1">
      <c r="A227" s="64" t="s">
        <v>188</v>
      </c>
      <c r="B227" s="58" t="s">
        <v>319</v>
      </c>
      <c r="C227" s="133" t="s">
        <v>228</v>
      </c>
      <c r="D227" s="133"/>
      <c r="E227" s="55" t="s">
        <v>3</v>
      </c>
      <c r="F227" s="57">
        <v>698.24</v>
      </c>
      <c r="G227" s="57">
        <v>9.37</v>
      </c>
      <c r="H227" s="65">
        <f t="shared" si="7"/>
        <v>6542.5088</v>
      </c>
      <c r="I227" s="12"/>
    </row>
    <row r="228" spans="1:9" s="18" customFormat="1" ht="26.25" customHeight="1">
      <c r="A228" s="64" t="s">
        <v>245</v>
      </c>
      <c r="B228" s="58" t="s">
        <v>509</v>
      </c>
      <c r="C228" s="169" t="s">
        <v>575</v>
      </c>
      <c r="D228" s="170"/>
      <c r="E228" s="55" t="s">
        <v>3</v>
      </c>
      <c r="F228" s="57">
        <v>122.34</v>
      </c>
      <c r="G228" s="57">
        <v>229.62</v>
      </c>
      <c r="H228" s="65">
        <f t="shared" si="7"/>
        <v>28091.7108</v>
      </c>
      <c r="I228" s="12"/>
    </row>
    <row r="229" spans="1:9" s="18" customFormat="1" ht="15" customHeight="1">
      <c r="A229" s="64" t="s">
        <v>246</v>
      </c>
      <c r="B229" s="58" t="s">
        <v>576</v>
      </c>
      <c r="C229" s="56" t="s">
        <v>574</v>
      </c>
      <c r="D229" s="56"/>
      <c r="E229" s="55" t="s">
        <v>3</v>
      </c>
      <c r="F229" s="57">
        <v>308.56</v>
      </c>
      <c r="G229" s="57">
        <v>69</v>
      </c>
      <c r="H229" s="65">
        <f t="shared" si="7"/>
        <v>21290.64</v>
      </c>
      <c r="I229" s="12"/>
    </row>
    <row r="230" spans="1:9" s="18" customFormat="1" ht="15" customHeight="1">
      <c r="A230" s="64" t="s">
        <v>249</v>
      </c>
      <c r="B230" s="58" t="s">
        <v>320</v>
      </c>
      <c r="C230" s="133" t="s">
        <v>166</v>
      </c>
      <c r="D230" s="133"/>
      <c r="E230" s="55" t="s">
        <v>3</v>
      </c>
      <c r="F230" s="57">
        <v>652.71</v>
      </c>
      <c r="G230" s="57">
        <v>1.68</v>
      </c>
      <c r="H230" s="65">
        <f t="shared" si="7"/>
        <v>1096.5528</v>
      </c>
      <c r="I230" s="5"/>
    </row>
    <row r="231" spans="1:9" s="18" customFormat="1" ht="13.5" thickBot="1">
      <c r="A231" s="145" t="s">
        <v>328</v>
      </c>
      <c r="B231" s="146"/>
      <c r="C231" s="146"/>
      <c r="D231" s="146"/>
      <c r="E231" s="146"/>
      <c r="F231" s="146"/>
      <c r="G231" s="147"/>
      <c r="H231" s="98">
        <f>SUM(H225:H230)</f>
        <v>61363.5257</v>
      </c>
      <c r="I231" s="12"/>
    </row>
    <row r="232" spans="1:10" ht="16.5" thickBot="1">
      <c r="A232" s="164"/>
      <c r="B232" s="164"/>
      <c r="C232" s="164"/>
      <c r="D232" s="164"/>
      <c r="E232" s="164"/>
      <c r="F232" s="164"/>
      <c r="G232" s="164"/>
      <c r="H232" s="39"/>
      <c r="J232" s="43"/>
    </row>
    <row r="233" spans="1:8" ht="15.75">
      <c r="A233" s="165" t="s">
        <v>185</v>
      </c>
      <c r="B233" s="166"/>
      <c r="C233" s="166"/>
      <c r="D233" s="166"/>
      <c r="E233" s="166"/>
      <c r="F233" s="166"/>
      <c r="G233" s="167"/>
      <c r="H233" s="47">
        <f>H25+H28+H34+H40+H61+H94+H159+H162+H166+H169+H177+H188+H191+H197+H200+H206+H210+H215+H223+H231</f>
        <v>744279.6531999998</v>
      </c>
    </row>
    <row r="234" spans="1:8" ht="15.75">
      <c r="A234" s="161" t="s">
        <v>624</v>
      </c>
      <c r="B234" s="162"/>
      <c r="C234" s="162"/>
      <c r="D234" s="162"/>
      <c r="E234" s="162"/>
      <c r="F234" s="162"/>
      <c r="G234" s="163"/>
      <c r="H234" s="45">
        <f>H233*0.28</f>
        <v>208398.30289599998</v>
      </c>
    </row>
    <row r="235" spans="1:8" ht="16.5" thickBot="1">
      <c r="A235" s="158" t="s">
        <v>185</v>
      </c>
      <c r="B235" s="159"/>
      <c r="C235" s="159"/>
      <c r="D235" s="159"/>
      <c r="E235" s="159"/>
      <c r="F235" s="159"/>
      <c r="G235" s="160"/>
      <c r="H235" s="48">
        <f>H233+H234</f>
        <v>952677.9560959998</v>
      </c>
    </row>
    <row r="236" spans="1:9" s="41" customFormat="1" ht="12">
      <c r="A236" s="186" t="s">
        <v>584</v>
      </c>
      <c r="B236" s="186"/>
      <c r="C236" s="186"/>
      <c r="D236" s="186"/>
      <c r="E236" s="186"/>
      <c r="F236" s="186"/>
      <c r="G236" s="186"/>
      <c r="H236" s="186"/>
      <c r="I236" s="40"/>
    </row>
    <row r="237" spans="1:8" ht="15.75">
      <c r="A237" s="38"/>
      <c r="B237" s="38"/>
      <c r="C237" s="38"/>
      <c r="D237" s="38"/>
      <c r="E237" s="38"/>
      <c r="F237" s="38"/>
      <c r="G237" s="38"/>
      <c r="H237" s="39"/>
    </row>
    <row r="238" spans="1:8" ht="15.75">
      <c r="A238" s="38"/>
      <c r="B238" s="38"/>
      <c r="C238" s="38"/>
      <c r="D238" s="38"/>
      <c r="E238" s="38"/>
      <c r="F238" s="38"/>
      <c r="G238" s="38"/>
      <c r="H238" s="39"/>
    </row>
    <row r="239" spans="1:8" ht="15.75">
      <c r="A239" s="38"/>
      <c r="B239" s="38"/>
      <c r="C239" s="38"/>
      <c r="D239" s="38"/>
      <c r="E239" s="38"/>
      <c r="F239" s="38"/>
      <c r="G239" s="38"/>
      <c r="H239" s="39"/>
    </row>
    <row r="240" spans="1:9" ht="12.75">
      <c r="A240" s="33"/>
      <c r="B240" s="28"/>
      <c r="C240" s="28"/>
      <c r="D240" s="28"/>
      <c r="E240" s="28"/>
      <c r="F240" s="28"/>
      <c r="G240" s="28"/>
      <c r="H240" s="28"/>
      <c r="I240" s="34"/>
    </row>
    <row r="241" spans="1:9" ht="12.75">
      <c r="A241" s="184" t="s">
        <v>202</v>
      </c>
      <c r="B241" s="184"/>
      <c r="C241" s="184"/>
      <c r="D241" s="184"/>
      <c r="E241" s="184"/>
      <c r="F241" s="184"/>
      <c r="G241" s="184"/>
      <c r="H241" s="184"/>
      <c r="I241" s="36"/>
    </row>
    <row r="242" spans="1:9" ht="12.75">
      <c r="A242" s="185" t="s">
        <v>203</v>
      </c>
      <c r="B242" s="185"/>
      <c r="C242" s="185"/>
      <c r="D242" s="185"/>
      <c r="E242" s="185"/>
      <c r="F242" s="185"/>
      <c r="G242" s="185"/>
      <c r="H242" s="185"/>
      <c r="I242" s="37"/>
    </row>
    <row r="243" spans="1:9" ht="12.75">
      <c r="A243" s="35"/>
      <c r="B243" s="35"/>
      <c r="C243" s="35"/>
      <c r="D243" s="35"/>
      <c r="E243" s="35"/>
      <c r="F243" s="35"/>
      <c r="G243" s="35"/>
      <c r="H243" s="35"/>
      <c r="I243" s="37"/>
    </row>
    <row r="244" spans="1:9" ht="12.75">
      <c r="A244" s="35"/>
      <c r="B244" s="35"/>
      <c r="C244" s="35"/>
      <c r="D244" s="35"/>
      <c r="E244" s="35"/>
      <c r="F244" s="35"/>
      <c r="G244" s="35"/>
      <c r="H244" s="35"/>
      <c r="I244" s="37"/>
    </row>
    <row r="245" spans="1:9" ht="12.75">
      <c r="A245" s="35"/>
      <c r="B245" s="35"/>
      <c r="C245" s="35"/>
      <c r="D245" s="35"/>
      <c r="E245" s="35"/>
      <c r="F245" s="35"/>
      <c r="G245" s="35"/>
      <c r="H245" s="35"/>
      <c r="I245" s="37"/>
    </row>
    <row r="246" spans="1:9" ht="12.75">
      <c r="A246" s="33"/>
      <c r="B246" s="28"/>
      <c r="C246" s="28"/>
      <c r="D246" s="28"/>
      <c r="E246" s="28"/>
      <c r="F246" s="28"/>
      <c r="G246" s="28"/>
      <c r="H246" s="28"/>
      <c r="I246" s="34"/>
    </row>
    <row r="247" spans="1:9" ht="12.75">
      <c r="A247" s="184" t="s">
        <v>204</v>
      </c>
      <c r="B247" s="184"/>
      <c r="C247" s="184"/>
      <c r="D247" s="184"/>
      <c r="E247" s="184"/>
      <c r="F247" s="184"/>
      <c r="G247" s="184"/>
      <c r="H247" s="184"/>
      <c r="I247" s="36"/>
    </row>
    <row r="248" spans="1:9" ht="12.75">
      <c r="A248" s="185" t="s">
        <v>205</v>
      </c>
      <c r="B248" s="185"/>
      <c r="C248" s="185"/>
      <c r="D248" s="185"/>
      <c r="E248" s="185"/>
      <c r="F248" s="185"/>
      <c r="G248" s="185"/>
      <c r="H248" s="185"/>
      <c r="I248" s="37"/>
    </row>
    <row r="249" spans="7:8" ht="12.75">
      <c r="G249" s="4"/>
      <c r="H249" s="24"/>
    </row>
    <row r="250" spans="7:8" ht="12.75">
      <c r="G250" s="4"/>
      <c r="H250" s="4"/>
    </row>
    <row r="251" spans="7:8" ht="12.75">
      <c r="G251" s="4"/>
      <c r="H251" s="4"/>
    </row>
    <row r="252" spans="7:8" ht="12.75">
      <c r="G252" s="4"/>
      <c r="H252" s="4"/>
    </row>
    <row r="253" spans="7:8" ht="12.75">
      <c r="G253" s="4"/>
      <c r="H253" s="4"/>
    </row>
    <row r="254" spans="7:8" ht="12.75">
      <c r="G254" s="4"/>
      <c r="H254" s="4"/>
    </row>
    <row r="255" spans="7:8" ht="12.75">
      <c r="G255" s="4"/>
      <c r="H255" s="4"/>
    </row>
    <row r="256" spans="7:8" ht="12.75">
      <c r="G256" s="4"/>
      <c r="H256" s="4"/>
    </row>
    <row r="257" spans="7:8" ht="12.75">
      <c r="G257" s="4"/>
      <c r="H257" s="4"/>
    </row>
    <row r="258" spans="7:8" ht="12.75">
      <c r="G258" s="4"/>
      <c r="H258" s="4"/>
    </row>
    <row r="259" spans="7:8" ht="12.75">
      <c r="G259" s="4"/>
      <c r="H259" s="4"/>
    </row>
    <row r="260" spans="7:8" ht="12.75">
      <c r="G260" s="4"/>
      <c r="H260" s="4"/>
    </row>
    <row r="261" spans="7:8" ht="12.75">
      <c r="G261" s="4"/>
      <c r="H261" s="4"/>
    </row>
    <row r="262" spans="7:8" ht="12.75">
      <c r="G262" s="4"/>
      <c r="H262" s="4"/>
    </row>
    <row r="263" spans="7:8" ht="12.75">
      <c r="G263" s="4"/>
      <c r="H263" s="4"/>
    </row>
    <row r="264" spans="7:8" ht="12.75">
      <c r="G264" s="4"/>
      <c r="H264" s="4"/>
    </row>
    <row r="265" spans="7:8" ht="12.75">
      <c r="G265" s="4"/>
      <c r="H265" s="4"/>
    </row>
    <row r="266" spans="7:8" ht="12.75">
      <c r="G266" s="4"/>
      <c r="H266" s="4"/>
    </row>
    <row r="267" spans="7:8" ht="12.75">
      <c r="G267" s="4"/>
      <c r="H267" s="4"/>
    </row>
    <row r="268" spans="7:8" ht="12.75">
      <c r="G268" s="4"/>
      <c r="H268" s="4"/>
    </row>
    <row r="269" spans="7:8" ht="12.75">
      <c r="G269" s="4"/>
      <c r="H269" s="4"/>
    </row>
    <row r="270" spans="7:8" ht="12.75">
      <c r="G270" s="4"/>
      <c r="H270" s="4"/>
    </row>
    <row r="271" spans="7:8" ht="12.75">
      <c r="G271" s="4"/>
      <c r="H271" s="4"/>
    </row>
    <row r="272" spans="7:8" ht="12.75">
      <c r="G272" s="4"/>
      <c r="H272" s="4"/>
    </row>
    <row r="273" spans="7:8" ht="12.75">
      <c r="G273" s="4"/>
      <c r="H273" s="4"/>
    </row>
    <row r="274" spans="7:8" ht="12.75">
      <c r="G274" s="4"/>
      <c r="H274" s="4"/>
    </row>
    <row r="275" spans="7:8" ht="12.75">
      <c r="G275" s="4"/>
      <c r="H275" s="4"/>
    </row>
    <row r="276" spans="7:8" ht="12.75">
      <c r="G276" s="4"/>
      <c r="H276" s="4"/>
    </row>
    <row r="277" spans="7:8" ht="12.75">
      <c r="G277" s="4"/>
      <c r="H277" s="4"/>
    </row>
    <row r="278" spans="7:8" ht="12.75">
      <c r="G278" s="4"/>
      <c r="H278" s="4"/>
    </row>
    <row r="279" spans="7:8" ht="12.75">
      <c r="G279" s="4"/>
      <c r="H279" s="4"/>
    </row>
    <row r="280" spans="7:8" ht="12.75">
      <c r="G280" s="4"/>
      <c r="H280" s="4"/>
    </row>
    <row r="281" spans="7:8" ht="12.75">
      <c r="G281" s="4"/>
      <c r="H281" s="4"/>
    </row>
    <row r="282" spans="7:8" ht="12.75">
      <c r="G282" s="4"/>
      <c r="H282" s="4"/>
    </row>
    <row r="283" spans="7:8" ht="12.75">
      <c r="G283" s="4"/>
      <c r="H283" s="4"/>
    </row>
    <row r="284" spans="7:8" ht="12.75">
      <c r="G284" s="4"/>
      <c r="H284" s="4"/>
    </row>
    <row r="285" spans="7:8" ht="12.75">
      <c r="G285" s="4"/>
      <c r="H285" s="4"/>
    </row>
    <row r="286" spans="7:8" ht="12.75">
      <c r="G286" s="4"/>
      <c r="H286" s="4"/>
    </row>
    <row r="287" spans="7:8" ht="12.75">
      <c r="G287" s="4"/>
      <c r="H287" s="4"/>
    </row>
    <row r="288" spans="7:8" ht="12.75">
      <c r="G288" s="4"/>
      <c r="H288" s="4"/>
    </row>
    <row r="289" spans="7:8" ht="12.75">
      <c r="G289" s="4"/>
      <c r="H289" s="4"/>
    </row>
    <row r="290" spans="7:8" ht="12.75">
      <c r="G290" s="4"/>
      <c r="H290" s="4"/>
    </row>
    <row r="291" spans="7:8" ht="12.75">
      <c r="G291" s="4"/>
      <c r="H291" s="4"/>
    </row>
    <row r="292" spans="7:8" ht="12.75">
      <c r="G292" s="4"/>
      <c r="H292" s="4"/>
    </row>
    <row r="293" spans="7:8" ht="12.75">
      <c r="G293" s="4"/>
      <c r="H293" s="4"/>
    </row>
    <row r="294" spans="7:8" ht="12.75">
      <c r="G294" s="4"/>
      <c r="H294" s="4"/>
    </row>
    <row r="295" spans="7:8" ht="12.75">
      <c r="G295" s="4"/>
      <c r="H295" s="4"/>
    </row>
    <row r="296" spans="7:8" ht="12.75">
      <c r="G296" s="4"/>
      <c r="H296" s="4"/>
    </row>
    <row r="297" spans="7:8" ht="12.75">
      <c r="G297" s="4"/>
      <c r="H297" s="4"/>
    </row>
    <row r="298" spans="7:8" ht="12.75">
      <c r="G298" s="4"/>
      <c r="H298" s="4"/>
    </row>
    <row r="299" spans="7:8" ht="12.75">
      <c r="G299" s="4"/>
      <c r="H299" s="4"/>
    </row>
    <row r="300" spans="7:8" ht="12.75">
      <c r="G300" s="4"/>
      <c r="H300" s="4"/>
    </row>
    <row r="301" spans="7:8" ht="12.75">
      <c r="G301" s="4"/>
      <c r="H301" s="4"/>
    </row>
    <row r="302" spans="7:8" ht="12.75">
      <c r="G302" s="4"/>
      <c r="H302" s="4"/>
    </row>
    <row r="303" spans="7:8" ht="12.75">
      <c r="G303" s="4"/>
      <c r="H303" s="4"/>
    </row>
    <row r="304" spans="7:8" ht="12.75">
      <c r="G304" s="4"/>
      <c r="H304" s="4"/>
    </row>
    <row r="305" spans="7:8" ht="12.75">
      <c r="G305" s="4"/>
      <c r="H305" s="4"/>
    </row>
    <row r="306" spans="7:8" ht="12.75">
      <c r="G306" s="4"/>
      <c r="H306" s="4"/>
    </row>
    <row r="307" spans="7:8" ht="12.75">
      <c r="G307" s="4"/>
      <c r="H307" s="4"/>
    </row>
    <row r="308" spans="7:8" ht="12.75">
      <c r="G308" s="4"/>
      <c r="H308" s="4"/>
    </row>
    <row r="309" spans="7:8" ht="12.75">
      <c r="G309" s="4"/>
      <c r="H309" s="4"/>
    </row>
    <row r="310" spans="7:8" ht="12.75">
      <c r="G310" s="4"/>
      <c r="H310" s="4"/>
    </row>
    <row r="311" spans="7:8" ht="12.75">
      <c r="G311" s="4"/>
      <c r="H311" s="4"/>
    </row>
    <row r="312" spans="7:8" ht="12.75">
      <c r="G312" s="4"/>
      <c r="H312" s="4"/>
    </row>
    <row r="313" spans="7:8" ht="12.75">
      <c r="G313" s="4"/>
      <c r="H313" s="4"/>
    </row>
    <row r="314" spans="7:8" ht="12.75">
      <c r="G314" s="4"/>
      <c r="H314" s="4"/>
    </row>
    <row r="315" spans="7:8" ht="12.75">
      <c r="G315" s="4"/>
      <c r="H315" s="4"/>
    </row>
    <row r="316" spans="7:8" ht="12.75">
      <c r="G316" s="4"/>
      <c r="H316" s="4"/>
    </row>
    <row r="317" spans="7:8" ht="12.75">
      <c r="G317" s="4"/>
      <c r="H317" s="4"/>
    </row>
    <row r="318" spans="7:8" ht="12.75">
      <c r="G318" s="4"/>
      <c r="H318" s="4"/>
    </row>
    <row r="319" spans="7:8" ht="12.75">
      <c r="G319" s="4"/>
      <c r="H319" s="4"/>
    </row>
    <row r="320" spans="7:8" ht="12.75">
      <c r="G320" s="4"/>
      <c r="H320" s="4"/>
    </row>
    <row r="321" spans="7:8" ht="12.75">
      <c r="G321" s="4"/>
      <c r="H321" s="4"/>
    </row>
    <row r="322" spans="7:8" ht="12.75">
      <c r="G322" s="4"/>
      <c r="H322" s="4"/>
    </row>
    <row r="323" spans="7:8" ht="12.75">
      <c r="G323" s="4"/>
      <c r="H323" s="4"/>
    </row>
    <row r="324" spans="7:8" ht="12.75">
      <c r="G324" s="4"/>
      <c r="H324" s="4"/>
    </row>
    <row r="325" spans="7:8" ht="12.75">
      <c r="G325" s="4"/>
      <c r="H325" s="4"/>
    </row>
    <row r="326" spans="7:8" ht="12.75">
      <c r="G326" s="4"/>
      <c r="H326" s="4"/>
    </row>
    <row r="327" spans="7:8" ht="12.75">
      <c r="G327" s="4"/>
      <c r="H327" s="4"/>
    </row>
    <row r="328" spans="7:8" ht="12.75">
      <c r="G328" s="4"/>
      <c r="H328" s="4"/>
    </row>
    <row r="329" spans="7:8" ht="12.75">
      <c r="G329" s="4"/>
      <c r="H329" s="4"/>
    </row>
    <row r="330" spans="7:8" ht="12.75">
      <c r="G330" s="4"/>
      <c r="H330" s="4"/>
    </row>
    <row r="331" spans="7:8" ht="12.75">
      <c r="G331" s="4"/>
      <c r="H331" s="4"/>
    </row>
    <row r="332" spans="7:8" ht="12.75">
      <c r="G332" s="4"/>
      <c r="H332" s="4"/>
    </row>
    <row r="333" spans="7:8" ht="12.75">
      <c r="G333" s="4"/>
      <c r="H333" s="4"/>
    </row>
    <row r="334" spans="7:8" ht="12.75">
      <c r="G334" s="4"/>
      <c r="H334" s="4"/>
    </row>
    <row r="335" spans="7:8" ht="12.75">
      <c r="G335" s="4"/>
      <c r="H335" s="4"/>
    </row>
    <row r="336" spans="7:8" ht="12.75">
      <c r="G336" s="4"/>
      <c r="H336" s="4"/>
    </row>
    <row r="337" spans="7:8" ht="12.75">
      <c r="G337" s="4"/>
      <c r="H337" s="4"/>
    </row>
    <row r="338" spans="7:8" ht="12.75">
      <c r="G338" s="4"/>
      <c r="H338" s="4"/>
    </row>
    <row r="339" spans="7:8" ht="12.75">
      <c r="G339" s="4"/>
      <c r="H339" s="4"/>
    </row>
    <row r="340" spans="7:8" ht="12.75">
      <c r="G340" s="4"/>
      <c r="H340" s="4"/>
    </row>
    <row r="341" spans="7:8" ht="12.75">
      <c r="G341" s="4"/>
      <c r="H341" s="4"/>
    </row>
    <row r="342" spans="7:8" ht="12.75">
      <c r="G342" s="4"/>
      <c r="H342" s="4"/>
    </row>
    <row r="343" spans="7:8" ht="12.75">
      <c r="G343" s="4"/>
      <c r="H343" s="4"/>
    </row>
    <row r="344" spans="7:8" ht="12.75">
      <c r="G344" s="4"/>
      <c r="H344" s="4"/>
    </row>
    <row r="345" spans="7:8" ht="12.75">
      <c r="G345" s="4"/>
      <c r="H345" s="4"/>
    </row>
    <row r="346" spans="7:8" ht="12.75">
      <c r="G346" s="4"/>
      <c r="H346" s="4"/>
    </row>
    <row r="347" spans="7:8" ht="12.75">
      <c r="G347" s="4"/>
      <c r="H347" s="4"/>
    </row>
    <row r="348" spans="7:8" ht="12.75">
      <c r="G348" s="4"/>
      <c r="H348" s="4"/>
    </row>
    <row r="349" spans="7:8" ht="12.75">
      <c r="G349" s="4"/>
      <c r="H349" s="4"/>
    </row>
    <row r="350" spans="7:8" ht="12.75">
      <c r="G350" s="4"/>
      <c r="H350" s="4"/>
    </row>
    <row r="351" spans="7:8" ht="12.75">
      <c r="G351" s="4"/>
      <c r="H351" s="4"/>
    </row>
    <row r="352" spans="7:8" ht="12.75">
      <c r="G352" s="4"/>
      <c r="H352" s="4"/>
    </row>
    <row r="353" spans="7:8" ht="12.75">
      <c r="G353" s="4"/>
      <c r="H353" s="4"/>
    </row>
    <row r="354" spans="7:8" ht="12.75">
      <c r="G354" s="4"/>
      <c r="H354" s="4"/>
    </row>
    <row r="355" spans="7:8" ht="12.75">
      <c r="G355" s="4"/>
      <c r="H355" s="4"/>
    </row>
    <row r="356" spans="7:8" ht="12.75">
      <c r="G356" s="4"/>
      <c r="H356" s="4"/>
    </row>
    <row r="357" spans="7:8" ht="12.75">
      <c r="G357" s="4"/>
      <c r="H357" s="4"/>
    </row>
    <row r="358" spans="7:8" ht="12.75">
      <c r="G358" s="4"/>
      <c r="H358" s="4"/>
    </row>
    <row r="359" spans="7:8" ht="12.75">
      <c r="G359" s="4"/>
      <c r="H359" s="4"/>
    </row>
    <row r="360" spans="7:8" ht="12.75">
      <c r="G360" s="4"/>
      <c r="H360" s="4"/>
    </row>
    <row r="361" spans="7:8" ht="12.75">
      <c r="G361" s="4"/>
      <c r="H361" s="4"/>
    </row>
    <row r="362" spans="7:8" ht="12.75">
      <c r="G362" s="4"/>
      <c r="H362" s="4"/>
    </row>
    <row r="363" spans="7:8" ht="12.75">
      <c r="G363" s="4"/>
      <c r="H363" s="4"/>
    </row>
    <row r="364" spans="7:8" ht="12.75">
      <c r="G364" s="4"/>
      <c r="H364" s="4"/>
    </row>
    <row r="365" spans="7:8" ht="12.75">
      <c r="G365" s="4"/>
      <c r="H365" s="4"/>
    </row>
    <row r="366" spans="7:8" ht="12.75">
      <c r="G366" s="4"/>
      <c r="H366" s="4"/>
    </row>
    <row r="367" spans="7:8" ht="12.75">
      <c r="G367" s="4"/>
      <c r="H367" s="4"/>
    </row>
    <row r="368" spans="7:8" ht="12.75">
      <c r="G368" s="4"/>
      <c r="H368" s="4"/>
    </row>
    <row r="369" spans="7:8" ht="12.75">
      <c r="G369" s="4"/>
      <c r="H369" s="4"/>
    </row>
    <row r="370" spans="7:8" ht="12.75">
      <c r="G370" s="4"/>
      <c r="H370" s="4"/>
    </row>
    <row r="371" spans="7:8" ht="12.75">
      <c r="G371" s="4"/>
      <c r="H371" s="4"/>
    </row>
    <row r="372" spans="7:8" ht="12.75">
      <c r="G372" s="4"/>
      <c r="H372" s="4"/>
    </row>
    <row r="373" spans="7:8" ht="12.75">
      <c r="G373" s="4"/>
      <c r="H373" s="4"/>
    </row>
    <row r="374" spans="7:8" ht="12.75">
      <c r="G374" s="4"/>
      <c r="H374" s="4"/>
    </row>
    <row r="375" spans="7:8" ht="12.75">
      <c r="G375" s="4"/>
      <c r="H375" s="4"/>
    </row>
    <row r="376" spans="7:8" ht="12.75">
      <c r="G376" s="4"/>
      <c r="H376" s="4"/>
    </row>
    <row r="377" spans="7:8" ht="12.75">
      <c r="G377" s="4"/>
      <c r="H377" s="4"/>
    </row>
    <row r="378" spans="7:8" ht="12.75">
      <c r="G378" s="4"/>
      <c r="H378" s="4"/>
    </row>
    <row r="379" spans="7:8" ht="12.75">
      <c r="G379" s="4"/>
      <c r="H379" s="4"/>
    </row>
    <row r="380" spans="7:8" ht="12.75">
      <c r="G380" s="4"/>
      <c r="H380" s="4"/>
    </row>
    <row r="381" spans="7:8" ht="12.75">
      <c r="G381" s="4"/>
      <c r="H381" s="4"/>
    </row>
    <row r="382" spans="7:8" ht="12.75">
      <c r="G382" s="4"/>
      <c r="H382" s="4"/>
    </row>
    <row r="383" spans="7:8" ht="12.75">
      <c r="G383" s="4"/>
      <c r="H383" s="4"/>
    </row>
    <row r="384" spans="7:8" ht="12.75">
      <c r="G384" s="4"/>
      <c r="H384" s="4"/>
    </row>
    <row r="385" spans="7:8" ht="12.75">
      <c r="G385" s="4"/>
      <c r="H385" s="4"/>
    </row>
    <row r="386" spans="7:8" ht="12.75">
      <c r="G386" s="4"/>
      <c r="H386" s="4"/>
    </row>
    <row r="387" spans="7:8" ht="12.75">
      <c r="G387" s="4"/>
      <c r="H387" s="4"/>
    </row>
    <row r="388" spans="7:8" ht="12.75">
      <c r="G388" s="4"/>
      <c r="H388" s="4"/>
    </row>
    <row r="389" spans="7:8" ht="12.75">
      <c r="G389" s="4"/>
      <c r="H389" s="4"/>
    </row>
    <row r="390" spans="7:8" ht="12.75">
      <c r="G390" s="4"/>
      <c r="H390" s="4"/>
    </row>
    <row r="391" spans="7:8" ht="12.75">
      <c r="G391" s="4"/>
      <c r="H391" s="4"/>
    </row>
    <row r="392" spans="7:8" ht="12.75">
      <c r="G392" s="4"/>
      <c r="H392" s="4"/>
    </row>
    <row r="393" spans="7:8" ht="12.75">
      <c r="G393" s="4"/>
      <c r="H393" s="4"/>
    </row>
    <row r="394" spans="7:8" ht="12.75">
      <c r="G394" s="4"/>
      <c r="H394" s="4"/>
    </row>
    <row r="395" spans="7:8" ht="12.75">
      <c r="G395" s="4"/>
      <c r="H395" s="4"/>
    </row>
    <row r="396" spans="7:8" ht="12.75">
      <c r="G396" s="4"/>
      <c r="H396" s="4"/>
    </row>
    <row r="397" spans="7:8" ht="12.75">
      <c r="G397" s="4"/>
      <c r="H397" s="4"/>
    </row>
    <row r="398" spans="7:8" ht="12.75">
      <c r="G398" s="4"/>
      <c r="H398" s="4"/>
    </row>
    <row r="399" spans="7:8" ht="12.75">
      <c r="G399" s="4"/>
      <c r="H399" s="4"/>
    </row>
    <row r="400" spans="7:8" ht="12.75">
      <c r="G400" s="4"/>
      <c r="H400" s="4"/>
    </row>
    <row r="401" spans="7:8" ht="12.75">
      <c r="G401" s="4"/>
      <c r="H401" s="4"/>
    </row>
    <row r="402" spans="7:8" ht="12.75">
      <c r="G402" s="4"/>
      <c r="H402" s="4"/>
    </row>
    <row r="403" spans="7:8" ht="12.75">
      <c r="G403" s="4"/>
      <c r="H403" s="4"/>
    </row>
    <row r="404" spans="7:8" ht="12.75">
      <c r="G404" s="4"/>
      <c r="H404" s="4"/>
    </row>
    <row r="405" spans="7:8" ht="12.75">
      <c r="G405" s="4"/>
      <c r="H405" s="4"/>
    </row>
    <row r="406" spans="7:8" ht="12.75">
      <c r="G406" s="4"/>
      <c r="H406" s="4"/>
    </row>
    <row r="407" spans="7:8" ht="12.75">
      <c r="G407" s="4"/>
      <c r="H407" s="4"/>
    </row>
    <row r="408" spans="7:8" ht="12.75">
      <c r="G408" s="4"/>
      <c r="H408" s="4"/>
    </row>
    <row r="409" spans="7:8" ht="12.75">
      <c r="G409" s="4"/>
      <c r="H409" s="4"/>
    </row>
    <row r="410" spans="7:8" ht="12.75">
      <c r="G410" s="4"/>
      <c r="H410" s="4"/>
    </row>
    <row r="411" spans="7:8" ht="12.75">
      <c r="G411" s="4"/>
      <c r="H411" s="4"/>
    </row>
    <row r="412" spans="7:8" ht="12.75">
      <c r="G412" s="4"/>
      <c r="H412" s="4"/>
    </row>
    <row r="413" spans="7:8" ht="12.75">
      <c r="G413" s="4"/>
      <c r="H413" s="4"/>
    </row>
    <row r="414" spans="7:8" ht="12.75">
      <c r="G414" s="4"/>
      <c r="H414" s="4"/>
    </row>
    <row r="415" spans="7:8" ht="12.75">
      <c r="G415" s="4"/>
      <c r="H415" s="4"/>
    </row>
    <row r="416" spans="7:8" ht="12.75">
      <c r="G416" s="4"/>
      <c r="H416" s="4"/>
    </row>
    <row r="417" spans="7:8" ht="12.75">
      <c r="G417" s="4"/>
      <c r="H417" s="4"/>
    </row>
    <row r="418" spans="7:8" ht="12.75">
      <c r="G418" s="4"/>
      <c r="H418" s="4"/>
    </row>
    <row r="419" spans="7:8" ht="12.75">
      <c r="G419" s="4"/>
      <c r="H419" s="4"/>
    </row>
    <row r="420" spans="7:8" ht="12.75">
      <c r="G420" s="4"/>
      <c r="H420" s="4"/>
    </row>
    <row r="421" spans="7:8" ht="12.75">
      <c r="G421" s="4"/>
      <c r="H421" s="4"/>
    </row>
    <row r="422" spans="7:8" ht="12.75">
      <c r="G422" s="4"/>
      <c r="H422" s="4"/>
    </row>
    <row r="423" spans="7:8" ht="12.75">
      <c r="G423" s="4"/>
      <c r="H423" s="4"/>
    </row>
    <row r="424" spans="7:8" ht="12.75">
      <c r="G424" s="4"/>
      <c r="H424" s="4"/>
    </row>
    <row r="425" spans="7:8" ht="12.75">
      <c r="G425" s="4"/>
      <c r="H425" s="4"/>
    </row>
    <row r="426" spans="7:8" ht="12.75">
      <c r="G426" s="4"/>
      <c r="H426" s="4"/>
    </row>
    <row r="427" spans="7:8" ht="12.75">
      <c r="G427" s="4"/>
      <c r="H427" s="4"/>
    </row>
    <row r="428" spans="7:8" ht="12.75">
      <c r="G428" s="4"/>
      <c r="H428" s="4"/>
    </row>
    <row r="429" spans="7:8" ht="12.75">
      <c r="G429" s="4"/>
      <c r="H429" s="4"/>
    </row>
    <row r="430" spans="7:8" ht="12.75">
      <c r="G430" s="4"/>
      <c r="H430" s="4"/>
    </row>
    <row r="431" spans="7:8" ht="12.75">
      <c r="G431" s="4"/>
      <c r="H431" s="4"/>
    </row>
    <row r="432" spans="7:8" ht="12.75">
      <c r="G432" s="4"/>
      <c r="H432" s="4"/>
    </row>
    <row r="433" spans="7:8" ht="12.75">
      <c r="G433" s="4"/>
      <c r="H433" s="4"/>
    </row>
    <row r="434" spans="7:8" ht="12.75">
      <c r="G434" s="4"/>
      <c r="H434" s="4"/>
    </row>
    <row r="435" spans="7:8" ht="12.75">
      <c r="G435" s="4"/>
      <c r="H435" s="4"/>
    </row>
    <row r="436" spans="7:8" ht="12.75">
      <c r="G436" s="4"/>
      <c r="H436" s="4"/>
    </row>
    <row r="437" spans="7:8" ht="12.75">
      <c r="G437" s="4"/>
      <c r="H437" s="4"/>
    </row>
    <row r="438" spans="7:8" ht="12.75">
      <c r="G438" s="4"/>
      <c r="H438" s="4"/>
    </row>
    <row r="439" spans="7:8" ht="12.75">
      <c r="G439" s="4"/>
      <c r="H439" s="4"/>
    </row>
    <row r="440" spans="7:8" ht="12.75">
      <c r="G440" s="4"/>
      <c r="H440" s="4"/>
    </row>
    <row r="441" spans="7:8" ht="12.75">
      <c r="G441" s="4"/>
      <c r="H441" s="4"/>
    </row>
    <row r="442" spans="7:8" ht="12.75">
      <c r="G442" s="4"/>
      <c r="H442" s="4"/>
    </row>
    <row r="443" spans="7:8" ht="12.75">
      <c r="G443" s="4"/>
      <c r="H443" s="4"/>
    </row>
    <row r="444" spans="7:8" ht="12.75">
      <c r="G444" s="4"/>
      <c r="H444" s="4"/>
    </row>
    <row r="445" spans="7:8" ht="12.75">
      <c r="G445" s="4"/>
      <c r="H445" s="4"/>
    </row>
    <row r="446" spans="7:8" ht="12.75">
      <c r="G446" s="4"/>
      <c r="H446" s="4"/>
    </row>
    <row r="447" spans="7:8" ht="12.75">
      <c r="G447" s="4"/>
      <c r="H447" s="4"/>
    </row>
    <row r="448" spans="7:8" ht="12.75">
      <c r="G448" s="4"/>
      <c r="H448" s="4"/>
    </row>
    <row r="449" spans="7:8" ht="12.75">
      <c r="G449" s="4"/>
      <c r="H449" s="4"/>
    </row>
    <row r="450" spans="7:8" ht="12.75">
      <c r="G450" s="4"/>
      <c r="H450" s="4"/>
    </row>
    <row r="451" spans="7:8" ht="12.75">
      <c r="G451" s="4"/>
      <c r="H451" s="4"/>
    </row>
    <row r="452" spans="7:8" ht="12.75">
      <c r="G452" s="4"/>
      <c r="H452" s="4"/>
    </row>
    <row r="453" spans="7:8" ht="12.75">
      <c r="G453" s="4"/>
      <c r="H453" s="4"/>
    </row>
    <row r="454" spans="7:8" ht="12.75">
      <c r="G454" s="4"/>
      <c r="H454" s="4"/>
    </row>
    <row r="455" spans="7:8" ht="12.75">
      <c r="G455" s="4"/>
      <c r="H455" s="4"/>
    </row>
    <row r="456" spans="7:8" ht="12.75">
      <c r="G456" s="4"/>
      <c r="H456" s="4"/>
    </row>
    <row r="457" spans="7:8" ht="12.75">
      <c r="G457" s="4"/>
      <c r="H457" s="4"/>
    </row>
    <row r="458" spans="7:8" ht="12.75">
      <c r="G458" s="4"/>
      <c r="H458" s="4"/>
    </row>
    <row r="459" spans="7:8" ht="12.75">
      <c r="G459" s="4"/>
      <c r="H459" s="4"/>
    </row>
    <row r="460" spans="7:8" ht="12.75">
      <c r="G460" s="4"/>
      <c r="H460" s="4"/>
    </row>
    <row r="461" spans="7:8" ht="12.75">
      <c r="G461" s="4"/>
      <c r="H461" s="4"/>
    </row>
    <row r="462" spans="7:8" ht="12.75">
      <c r="G462" s="4"/>
      <c r="H462" s="4"/>
    </row>
    <row r="463" spans="7:8" ht="12.75">
      <c r="G463" s="4"/>
      <c r="H463" s="4"/>
    </row>
    <row r="464" spans="7:8" ht="12.75">
      <c r="G464" s="4"/>
      <c r="H464" s="4"/>
    </row>
    <row r="465" spans="7:8" ht="12.75">
      <c r="G465" s="4"/>
      <c r="H465" s="4"/>
    </row>
    <row r="466" spans="7:8" ht="12.75">
      <c r="G466" s="4"/>
      <c r="H466" s="4"/>
    </row>
    <row r="467" spans="7:8" ht="12.75">
      <c r="G467" s="4"/>
      <c r="H467" s="4"/>
    </row>
    <row r="468" spans="7:8" ht="12.75">
      <c r="G468" s="4"/>
      <c r="H468" s="4"/>
    </row>
    <row r="469" spans="7:8" ht="12.75">
      <c r="G469" s="4"/>
      <c r="H469" s="4"/>
    </row>
    <row r="470" spans="7:8" ht="12.75">
      <c r="G470" s="4"/>
      <c r="H470" s="4"/>
    </row>
    <row r="471" spans="7:8" ht="12.75">
      <c r="G471" s="4"/>
      <c r="H471" s="4"/>
    </row>
    <row r="472" spans="7:8" ht="12.75">
      <c r="G472" s="4"/>
      <c r="H472" s="4"/>
    </row>
    <row r="473" spans="7:8" ht="12.75">
      <c r="G473" s="4"/>
      <c r="H473" s="4"/>
    </row>
    <row r="474" spans="7:8" ht="12.75">
      <c r="G474" s="4"/>
      <c r="H474" s="4"/>
    </row>
    <row r="475" spans="7:8" ht="12.75">
      <c r="G475" s="4"/>
      <c r="H475" s="4"/>
    </row>
    <row r="476" spans="7:8" ht="12.75">
      <c r="G476" s="4"/>
      <c r="H476" s="4"/>
    </row>
    <row r="477" spans="7:8" ht="12.75">
      <c r="G477" s="4"/>
      <c r="H477" s="4"/>
    </row>
    <row r="478" spans="7:8" ht="12.75">
      <c r="G478" s="4"/>
      <c r="H478" s="4"/>
    </row>
    <row r="479" spans="7:8" ht="12.75">
      <c r="G479" s="4"/>
      <c r="H479" s="4"/>
    </row>
    <row r="480" spans="7:8" ht="12.75">
      <c r="G480" s="4"/>
      <c r="H480" s="4"/>
    </row>
    <row r="481" spans="7:8" ht="12.75">
      <c r="G481" s="4"/>
      <c r="H481" s="4"/>
    </row>
    <row r="482" spans="7:8" ht="12.75">
      <c r="G482" s="4"/>
      <c r="H482" s="4"/>
    </row>
    <row r="483" spans="7:8" ht="12.75">
      <c r="G483" s="4"/>
      <c r="H483" s="4"/>
    </row>
    <row r="484" spans="7:8" ht="12.75">
      <c r="G484" s="4"/>
      <c r="H484" s="4"/>
    </row>
    <row r="485" spans="7:8" ht="12.75">
      <c r="G485" s="4"/>
      <c r="H485" s="4"/>
    </row>
    <row r="486" spans="7:8" ht="12.75">
      <c r="G486" s="4"/>
      <c r="H486" s="4"/>
    </row>
    <row r="487" spans="7:8" ht="12.75">
      <c r="G487" s="4"/>
      <c r="H487" s="4"/>
    </row>
    <row r="488" spans="7:8" ht="12.75">
      <c r="G488" s="4"/>
      <c r="H488" s="4"/>
    </row>
    <row r="489" spans="7:8" ht="12.75">
      <c r="G489" s="4"/>
      <c r="H489" s="4"/>
    </row>
    <row r="490" spans="7:8" ht="12.75">
      <c r="G490" s="4"/>
      <c r="H490" s="4"/>
    </row>
    <row r="491" spans="7:8" ht="12.75">
      <c r="G491" s="4"/>
      <c r="H491" s="4"/>
    </row>
    <row r="492" spans="7:8" ht="12.75">
      <c r="G492" s="4"/>
      <c r="H492" s="4"/>
    </row>
    <row r="493" spans="7:8" ht="12.75">
      <c r="G493" s="4"/>
      <c r="H493" s="4"/>
    </row>
    <row r="494" spans="7:8" ht="12.75">
      <c r="G494" s="4"/>
      <c r="H494" s="4"/>
    </row>
    <row r="495" spans="7:8" ht="12.75">
      <c r="G495" s="4"/>
      <c r="H495" s="4"/>
    </row>
    <row r="496" spans="7:8" ht="12.75">
      <c r="G496" s="4"/>
      <c r="H496" s="4"/>
    </row>
    <row r="497" spans="7:8" ht="12.75">
      <c r="G497" s="4"/>
      <c r="H497" s="4"/>
    </row>
    <row r="498" spans="7:8" ht="12.75">
      <c r="G498" s="4"/>
      <c r="H498" s="4"/>
    </row>
    <row r="499" spans="7:8" ht="12.75">
      <c r="G499" s="4"/>
      <c r="H499" s="4"/>
    </row>
    <row r="500" spans="7:8" ht="12.75">
      <c r="G500" s="4"/>
      <c r="H500" s="4"/>
    </row>
    <row r="501" spans="7:8" ht="12.75">
      <c r="G501" s="4"/>
      <c r="H501" s="4"/>
    </row>
    <row r="502" spans="7:8" ht="12.75">
      <c r="G502" s="4"/>
      <c r="H502" s="4"/>
    </row>
    <row r="503" spans="7:8" ht="12.75">
      <c r="G503" s="4"/>
      <c r="H503" s="4"/>
    </row>
    <row r="504" spans="7:8" ht="12.75">
      <c r="G504" s="4"/>
      <c r="H504" s="4"/>
    </row>
    <row r="505" spans="7:8" ht="12.75">
      <c r="G505" s="4"/>
      <c r="H505" s="4"/>
    </row>
    <row r="506" spans="7:8" ht="12.75">
      <c r="G506" s="4"/>
      <c r="H506" s="4"/>
    </row>
    <row r="507" spans="7:8" ht="12.75">
      <c r="G507" s="4"/>
      <c r="H507" s="4"/>
    </row>
    <row r="508" spans="7:8" ht="12.75">
      <c r="G508" s="4"/>
      <c r="H508" s="4"/>
    </row>
    <row r="509" spans="7:8" ht="12.75">
      <c r="G509" s="4"/>
      <c r="H509" s="4"/>
    </row>
    <row r="510" spans="7:8" ht="12.75">
      <c r="G510" s="4"/>
      <c r="H510" s="4"/>
    </row>
    <row r="511" spans="7:8" ht="12.75">
      <c r="G511" s="4"/>
      <c r="H511" s="4"/>
    </row>
    <row r="513" spans="7:8" ht="12.75">
      <c r="G513" s="4"/>
      <c r="H513" s="4"/>
    </row>
    <row r="514" spans="7:8" ht="12.75">
      <c r="G514" s="4"/>
      <c r="H514" s="4"/>
    </row>
    <row r="515" spans="7:8" ht="12.75">
      <c r="G515" s="4"/>
      <c r="H515" s="4"/>
    </row>
  </sheetData>
  <sheetProtection/>
  <mergeCells count="155">
    <mergeCell ref="C120:D120"/>
    <mergeCell ref="C116:D116"/>
    <mergeCell ref="C109:D109"/>
    <mergeCell ref="C93:D93"/>
    <mergeCell ref="C172:D172"/>
    <mergeCell ref="C75:D75"/>
    <mergeCell ref="C78:D78"/>
    <mergeCell ref="C96:D96"/>
    <mergeCell ref="C154:D154"/>
    <mergeCell ref="C81:D81"/>
    <mergeCell ref="C167:H167"/>
    <mergeCell ref="C192:H192"/>
    <mergeCell ref="C173:D173"/>
    <mergeCell ref="C174:D174"/>
    <mergeCell ref="C155:D155"/>
    <mergeCell ref="C156:D156"/>
    <mergeCell ref="C158:D158"/>
    <mergeCell ref="C157:D157"/>
    <mergeCell ref="C165:D165"/>
    <mergeCell ref="C170:H170"/>
    <mergeCell ref="B10:C10"/>
    <mergeCell ref="C91:D91"/>
    <mergeCell ref="A247:H247"/>
    <mergeCell ref="A248:H248"/>
    <mergeCell ref="A241:H241"/>
    <mergeCell ref="A242:H242"/>
    <mergeCell ref="A236:H236"/>
    <mergeCell ref="C209:D209"/>
    <mergeCell ref="A11:H11"/>
    <mergeCell ref="C14:H14"/>
    <mergeCell ref="D2:E2"/>
    <mergeCell ref="A8:I8"/>
    <mergeCell ref="A9:I9"/>
    <mergeCell ref="A4:H4"/>
    <mergeCell ref="A5:H5"/>
    <mergeCell ref="A6:H6"/>
    <mergeCell ref="C13:D13"/>
    <mergeCell ref="A61:G61"/>
    <mergeCell ref="C72:D72"/>
    <mergeCell ref="C24:D24"/>
    <mergeCell ref="C19:D19"/>
    <mergeCell ref="C20:D20"/>
    <mergeCell ref="C23:D23"/>
    <mergeCell ref="C31:D31"/>
    <mergeCell ref="C69:D69"/>
    <mergeCell ref="C27:D27"/>
    <mergeCell ref="A34:G34"/>
    <mergeCell ref="C80:D80"/>
    <mergeCell ref="C74:D74"/>
    <mergeCell ref="C58:D58"/>
    <mergeCell ref="C60:D60"/>
    <mergeCell ref="C35:H35"/>
    <mergeCell ref="C41:H41"/>
    <mergeCell ref="A40:G40"/>
    <mergeCell ref="C59:D59"/>
    <mergeCell ref="A28:G28"/>
    <mergeCell ref="C30:D30"/>
    <mergeCell ref="C15:D15"/>
    <mergeCell ref="C16:D16"/>
    <mergeCell ref="C18:D18"/>
    <mergeCell ref="C17:D17"/>
    <mergeCell ref="A25:G25"/>
    <mergeCell ref="C26:H26"/>
    <mergeCell ref="C22:D22"/>
    <mergeCell ref="C29:H29"/>
    <mergeCell ref="C186:D186"/>
    <mergeCell ref="C218:D218"/>
    <mergeCell ref="C182:D182"/>
    <mergeCell ref="C83:D83"/>
    <mergeCell ref="A94:G94"/>
    <mergeCell ref="C189:H189"/>
    <mergeCell ref="C175:D175"/>
    <mergeCell ref="C176:D176"/>
    <mergeCell ref="A166:G166"/>
    <mergeCell ref="C171:D171"/>
    <mergeCell ref="C226:D226"/>
    <mergeCell ref="C220:D220"/>
    <mergeCell ref="C228:D228"/>
    <mergeCell ref="C227:D227"/>
    <mergeCell ref="C179:D179"/>
    <mergeCell ref="C161:D161"/>
    <mergeCell ref="A177:G177"/>
    <mergeCell ref="C208:D208"/>
    <mergeCell ref="A197:G197"/>
    <mergeCell ref="A188:G188"/>
    <mergeCell ref="A235:G235"/>
    <mergeCell ref="A234:G234"/>
    <mergeCell ref="A210:G210"/>
    <mergeCell ref="C202:D202"/>
    <mergeCell ref="A232:G232"/>
    <mergeCell ref="A233:G233"/>
    <mergeCell ref="C219:D219"/>
    <mergeCell ref="C203:D203"/>
    <mergeCell ref="A206:G206"/>
    <mergeCell ref="C230:D230"/>
    <mergeCell ref="C205:D205"/>
    <mergeCell ref="A169:G169"/>
    <mergeCell ref="A159:G159"/>
    <mergeCell ref="C163:D163"/>
    <mergeCell ref="C70:D70"/>
    <mergeCell ref="C73:D73"/>
    <mergeCell ref="C168:D168"/>
    <mergeCell ref="C164:D164"/>
    <mergeCell ref="C180:D180"/>
    <mergeCell ref="C190:D190"/>
    <mergeCell ref="C181:D181"/>
    <mergeCell ref="C225:D225"/>
    <mergeCell ref="C217:D217"/>
    <mergeCell ref="C187:D187"/>
    <mergeCell ref="C212:D212"/>
    <mergeCell ref="C213:D213"/>
    <mergeCell ref="C204:D204"/>
    <mergeCell ref="A223:G223"/>
    <mergeCell ref="C221:D221"/>
    <mergeCell ref="C222:D222"/>
    <mergeCell ref="C32:D32"/>
    <mergeCell ref="C33:D33"/>
    <mergeCell ref="A231:G231"/>
    <mergeCell ref="A215:G215"/>
    <mergeCell ref="A200:G200"/>
    <mergeCell ref="A191:G191"/>
    <mergeCell ref="A162:G162"/>
    <mergeCell ref="C194:D194"/>
    <mergeCell ref="C214:D214"/>
    <mergeCell ref="C76:D76"/>
    <mergeCell ref="C90:D90"/>
    <mergeCell ref="C82:D82"/>
    <mergeCell ref="C64:D64"/>
    <mergeCell ref="C65:D65"/>
    <mergeCell ref="C84:D84"/>
    <mergeCell ref="C77:D77"/>
    <mergeCell ref="C79:D79"/>
    <mergeCell ref="C71:D71"/>
    <mergeCell ref="C85:D85"/>
    <mergeCell ref="C66:D66"/>
    <mergeCell ref="C211:H211"/>
    <mergeCell ref="C216:H216"/>
    <mergeCell ref="C224:H224"/>
    <mergeCell ref="C62:H62"/>
    <mergeCell ref="C95:H95"/>
    <mergeCell ref="C160:H160"/>
    <mergeCell ref="C185:D185"/>
    <mergeCell ref="C183:D183"/>
    <mergeCell ref="C199:D199"/>
    <mergeCell ref="C195:D195"/>
    <mergeCell ref="C86:D86"/>
    <mergeCell ref="C92:D92"/>
    <mergeCell ref="C198:H198"/>
    <mergeCell ref="C201:H201"/>
    <mergeCell ref="C207:H207"/>
    <mergeCell ref="C178:H178"/>
    <mergeCell ref="C184:D184"/>
    <mergeCell ref="C193:D193"/>
    <mergeCell ref="C196:D196"/>
    <mergeCell ref="C89:D89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75" r:id="rId2"/>
  <headerFooter alignWithMargins="0">
    <oddFooter>&amp;CEscola Infantil - Setor Genoveva Alves - 2018</oddFooter>
  </headerFooter>
  <rowBreaks count="4" manualBreakCount="4">
    <brk id="61" max="7" man="1"/>
    <brk id="118" max="7" man="1"/>
    <brk id="169" max="7" man="1"/>
    <brk id="21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X259"/>
  <sheetViews>
    <sheetView view="pageBreakPreview" zoomScale="85" zoomScaleNormal="75" zoomScaleSheetLayoutView="85" zoomScalePageLayoutView="0" workbookViewId="0" topLeftCell="A43">
      <selection activeCell="X14" sqref="X14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9.8515625" style="0" customWidth="1"/>
    <col min="4" max="4" width="9.421875" style="0" customWidth="1"/>
    <col min="5" max="5" width="15.140625" style="0" customWidth="1"/>
    <col min="6" max="6" width="7.7109375" style="0" customWidth="1"/>
    <col min="7" max="7" width="5.7109375" style="0" customWidth="1"/>
    <col min="8" max="8" width="7.7109375" style="0" customWidth="1"/>
    <col min="9" max="9" width="6.8515625" style="0" customWidth="1"/>
    <col min="10" max="10" width="7.7109375" style="0" customWidth="1"/>
    <col min="11" max="11" width="6.8515625" style="0" customWidth="1"/>
    <col min="12" max="12" width="7.7109375" style="0" customWidth="1"/>
    <col min="13" max="13" width="6.8515625" style="0" customWidth="1"/>
    <col min="14" max="14" width="7.7109375" style="0" customWidth="1"/>
    <col min="15" max="15" width="6.8515625" style="0" customWidth="1"/>
    <col min="16" max="16" width="7.7109375" style="0" customWidth="1"/>
    <col min="17" max="17" width="6.8515625" style="0" customWidth="1"/>
    <col min="18" max="18" width="7.7109375" style="0" customWidth="1"/>
    <col min="19" max="19" width="6.8515625" style="0" customWidth="1"/>
    <col min="20" max="20" width="7.7109375" style="0" customWidth="1"/>
    <col min="21" max="21" width="6.8515625" style="0" customWidth="1"/>
    <col min="22" max="22" width="20.28125" style="20" customWidth="1"/>
    <col min="23" max="23" width="14.00390625" style="0" customWidth="1"/>
    <col min="24" max="24" width="12.00390625" style="0" bestFit="1" customWidth="1"/>
  </cols>
  <sheetData>
    <row r="1" spans="1:10" s="2" customFormat="1" ht="15" customHeight="1">
      <c r="A1"/>
      <c r="B1"/>
      <c r="C1"/>
      <c r="D1"/>
      <c r="E1"/>
      <c r="F1"/>
      <c r="G1"/>
      <c r="H1"/>
      <c r="I1"/>
      <c r="J1"/>
    </row>
    <row r="2" spans="1:10" s="2" customFormat="1" ht="15" customHeight="1">
      <c r="A2"/>
      <c r="B2"/>
      <c r="C2"/>
      <c r="D2"/>
      <c r="E2"/>
      <c r="F2"/>
      <c r="G2"/>
      <c r="H2"/>
      <c r="I2"/>
      <c r="J2"/>
    </row>
    <row r="3" spans="1:10" s="2" customFormat="1" ht="15" customHeight="1">
      <c r="A3"/>
      <c r="B3"/>
      <c r="C3"/>
      <c r="D3" s="179"/>
      <c r="E3" s="179"/>
      <c r="F3" s="179"/>
      <c r="G3"/>
      <c r="H3"/>
      <c r="I3"/>
      <c r="J3"/>
    </row>
    <row r="4" spans="1:10" s="2" customFormat="1" ht="15" customHeight="1">
      <c r="A4"/>
      <c r="B4"/>
      <c r="C4"/>
      <c r="D4"/>
      <c r="E4"/>
      <c r="F4"/>
      <c r="G4"/>
      <c r="H4"/>
      <c r="I4"/>
      <c r="J4"/>
    </row>
    <row r="5" spans="1:22" s="2" customFormat="1" ht="15" customHeight="1">
      <c r="A5" s="182" t="s">
        <v>199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2" customFormat="1" ht="15" customHeight="1">
      <c r="A6" s="182" t="s">
        <v>200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1:22" s="8" customFormat="1" ht="15" customHeight="1">
      <c r="A7" s="182" t="s">
        <v>201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22" s="8" customFormat="1" ht="1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10" s="1" customFormat="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</row>
    <row r="10" spans="1:22" s="26" customFormat="1" ht="19.5" customHeight="1">
      <c r="A10" s="278" t="s">
        <v>323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</row>
    <row r="11" spans="1:10" s="26" customFormat="1" ht="20.25" customHeight="1">
      <c r="A11" s="51" t="s">
        <v>324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s="26" customFormat="1" ht="20.25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</row>
    <row r="13" spans="1:22" ht="22.5" customHeight="1" thickBot="1">
      <c r="A13" s="11"/>
      <c r="B13" s="2"/>
      <c r="C13" s="2"/>
      <c r="D13" s="11"/>
      <c r="E13" s="11"/>
      <c r="F13" s="7"/>
      <c r="G13" s="7"/>
      <c r="H13" s="7"/>
      <c r="I13" s="7"/>
      <c r="J13" s="7"/>
      <c r="K13" s="7"/>
      <c r="L13" s="7"/>
      <c r="M13" s="12"/>
      <c r="N13" s="12"/>
      <c r="O13" s="12"/>
      <c r="P13" s="7"/>
      <c r="Q13" s="13"/>
      <c r="R13" s="7"/>
      <c r="S13" s="12"/>
      <c r="T13" s="12"/>
      <c r="U13" s="12"/>
      <c r="V13" s="19"/>
    </row>
    <row r="14" spans="1:22" ht="27" thickBot="1">
      <c r="A14" s="274" t="s">
        <v>75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6"/>
    </row>
    <row r="15" spans="1:23" ht="15" customHeight="1" thickBot="1">
      <c r="A15" s="129" t="s">
        <v>68</v>
      </c>
      <c r="B15" s="277" t="s">
        <v>76</v>
      </c>
      <c r="C15" s="277"/>
      <c r="D15" s="130" t="s">
        <v>77</v>
      </c>
      <c r="E15" s="131" t="s">
        <v>628</v>
      </c>
      <c r="F15" s="219" t="s">
        <v>275</v>
      </c>
      <c r="G15" s="220"/>
      <c r="H15" s="219" t="s">
        <v>276</v>
      </c>
      <c r="I15" s="220"/>
      <c r="J15" s="219" t="s">
        <v>277</v>
      </c>
      <c r="K15" s="220"/>
      <c r="L15" s="219" t="s">
        <v>278</v>
      </c>
      <c r="M15" s="220"/>
      <c r="N15" s="219" t="s">
        <v>279</v>
      </c>
      <c r="O15" s="220"/>
      <c r="P15" s="219" t="s">
        <v>280</v>
      </c>
      <c r="Q15" s="220"/>
      <c r="R15" s="219" t="s">
        <v>281</v>
      </c>
      <c r="S15" s="220"/>
      <c r="T15" s="219" t="s">
        <v>282</v>
      </c>
      <c r="U15" s="220"/>
      <c r="V15" s="132" t="s">
        <v>633</v>
      </c>
      <c r="W15" s="49"/>
    </row>
    <row r="16" spans="1:24" ht="15" customHeight="1">
      <c r="A16" s="239" t="s">
        <v>0</v>
      </c>
      <c r="B16" s="240" t="s">
        <v>1</v>
      </c>
      <c r="C16" s="241"/>
      <c r="D16" s="264">
        <f>V16*100/V56</f>
        <v>4.664357899714249</v>
      </c>
      <c r="E16" s="279">
        <f>Planilha!H25*1.28</f>
        <v>44436.309504000004</v>
      </c>
      <c r="F16" s="221">
        <v>0.2</v>
      </c>
      <c r="G16" s="222"/>
      <c r="H16" s="221">
        <v>0.2</v>
      </c>
      <c r="I16" s="222"/>
      <c r="J16" s="221">
        <v>0.1</v>
      </c>
      <c r="K16" s="222"/>
      <c r="L16" s="233">
        <v>0.1</v>
      </c>
      <c r="M16" s="234"/>
      <c r="N16" s="221">
        <v>0.1</v>
      </c>
      <c r="O16" s="222"/>
      <c r="P16" s="233">
        <v>0.1</v>
      </c>
      <c r="Q16" s="234"/>
      <c r="R16" s="233">
        <v>0.1</v>
      </c>
      <c r="S16" s="234"/>
      <c r="T16" s="221">
        <v>0.1</v>
      </c>
      <c r="U16" s="222"/>
      <c r="V16" s="237">
        <f>F17+H17+J17+L17+N17+P17+R17+T17</f>
        <v>44436.30950400001</v>
      </c>
      <c r="X16" s="50"/>
    </row>
    <row r="17" spans="1:23" ht="15" customHeight="1">
      <c r="A17" s="226"/>
      <c r="B17" s="229"/>
      <c r="C17" s="230"/>
      <c r="D17" s="232"/>
      <c r="E17" s="246"/>
      <c r="F17" s="213">
        <f>E16*0.2</f>
        <v>8887.261900800002</v>
      </c>
      <c r="G17" s="214"/>
      <c r="H17" s="213">
        <f>E16*0.2</f>
        <v>8887.261900800002</v>
      </c>
      <c r="I17" s="214"/>
      <c r="J17" s="213">
        <f>E16*0.1</f>
        <v>4443.630950400001</v>
      </c>
      <c r="K17" s="214"/>
      <c r="L17" s="213">
        <f>E16*0.1</f>
        <v>4443.630950400001</v>
      </c>
      <c r="M17" s="214"/>
      <c r="N17" s="213">
        <f>E16*0.1</f>
        <v>4443.630950400001</v>
      </c>
      <c r="O17" s="214"/>
      <c r="P17" s="213">
        <f>E16*0.1</f>
        <v>4443.630950400001</v>
      </c>
      <c r="Q17" s="214"/>
      <c r="R17" s="213">
        <f>E16*0.1</f>
        <v>4443.630950400001</v>
      </c>
      <c r="S17" s="214"/>
      <c r="T17" s="213">
        <f>E16*0.1</f>
        <v>4443.630950400001</v>
      </c>
      <c r="U17" s="214"/>
      <c r="V17" s="235"/>
      <c r="W17" s="50">
        <f>F17+H17+J17+R17+T17+L17+N17+P17</f>
        <v>44436.30950400001</v>
      </c>
    </row>
    <row r="18" spans="1:22" ht="15" customHeight="1">
      <c r="A18" s="225" t="s">
        <v>6</v>
      </c>
      <c r="B18" s="227" t="s">
        <v>7</v>
      </c>
      <c r="C18" s="228"/>
      <c r="D18" s="231">
        <f>V18*100/V56</f>
        <v>0.18528519408946273</v>
      </c>
      <c r="E18" s="245">
        <f>Planilha!H28*1.28</f>
        <v>1765.1712</v>
      </c>
      <c r="F18" s="207">
        <v>1</v>
      </c>
      <c r="G18" s="208"/>
      <c r="H18" s="207"/>
      <c r="I18" s="208"/>
      <c r="J18" s="207"/>
      <c r="K18" s="208"/>
      <c r="L18" s="215"/>
      <c r="M18" s="216"/>
      <c r="N18" s="207"/>
      <c r="O18" s="208"/>
      <c r="P18" s="215"/>
      <c r="Q18" s="216"/>
      <c r="R18" s="215"/>
      <c r="S18" s="216"/>
      <c r="T18" s="207"/>
      <c r="U18" s="208"/>
      <c r="V18" s="235">
        <f>F19</f>
        <v>1765.1712</v>
      </c>
    </row>
    <row r="19" spans="1:23" ht="15" customHeight="1">
      <c r="A19" s="226"/>
      <c r="B19" s="229"/>
      <c r="C19" s="230"/>
      <c r="D19" s="232"/>
      <c r="E19" s="246"/>
      <c r="F19" s="213">
        <f>E18</f>
        <v>1765.1712</v>
      </c>
      <c r="G19" s="214"/>
      <c r="H19" s="213">
        <f>V18*J18</f>
        <v>0</v>
      </c>
      <c r="I19" s="214"/>
      <c r="J19" s="213">
        <f>V18*J18</f>
        <v>0</v>
      </c>
      <c r="K19" s="214"/>
      <c r="L19" s="213">
        <f>$V$18*L18</f>
        <v>0</v>
      </c>
      <c r="M19" s="214"/>
      <c r="N19" s="213">
        <f>P19</f>
        <v>0</v>
      </c>
      <c r="O19" s="214"/>
      <c r="P19" s="205">
        <f>R18*P18</f>
        <v>0</v>
      </c>
      <c r="Q19" s="206"/>
      <c r="R19" s="213">
        <f>$V$18*R18</f>
        <v>0</v>
      </c>
      <c r="S19" s="214"/>
      <c r="T19" s="213">
        <f>$V$18*T18</f>
        <v>0</v>
      </c>
      <c r="U19" s="214"/>
      <c r="V19" s="235"/>
      <c r="W19" s="21">
        <f>SUM(F19:U19)</f>
        <v>1765.1712</v>
      </c>
    </row>
    <row r="20" spans="1:22" ht="15" customHeight="1">
      <c r="A20" s="225" t="s">
        <v>9</v>
      </c>
      <c r="B20" s="227" t="s">
        <v>10</v>
      </c>
      <c r="C20" s="228"/>
      <c r="D20" s="231">
        <f>V20*100/$V$56</f>
        <v>0.7015443694518021</v>
      </c>
      <c r="E20" s="245">
        <f>Planilha!H34*1.28</f>
        <v>6683.458559999999</v>
      </c>
      <c r="F20" s="207">
        <v>1</v>
      </c>
      <c r="G20" s="208"/>
      <c r="H20" s="207"/>
      <c r="I20" s="208"/>
      <c r="J20" s="207"/>
      <c r="K20" s="208"/>
      <c r="L20" s="215"/>
      <c r="M20" s="216"/>
      <c r="N20" s="207"/>
      <c r="O20" s="208"/>
      <c r="P20" s="215"/>
      <c r="Q20" s="216"/>
      <c r="R20" s="215"/>
      <c r="S20" s="216"/>
      <c r="T20" s="207"/>
      <c r="U20" s="208"/>
      <c r="V20" s="235">
        <f>F21</f>
        <v>6683.458559999999</v>
      </c>
    </row>
    <row r="21" spans="1:23" ht="15" customHeight="1">
      <c r="A21" s="226"/>
      <c r="B21" s="229"/>
      <c r="C21" s="230"/>
      <c r="D21" s="232"/>
      <c r="E21" s="246"/>
      <c r="F21" s="213">
        <f>E20</f>
        <v>6683.458559999999</v>
      </c>
      <c r="G21" s="214"/>
      <c r="H21" s="213">
        <f>V20*H20</f>
        <v>0</v>
      </c>
      <c r="I21" s="214"/>
      <c r="J21" s="213">
        <v>0</v>
      </c>
      <c r="K21" s="214"/>
      <c r="L21" s="213">
        <v>0</v>
      </c>
      <c r="M21" s="214"/>
      <c r="N21" s="213">
        <f>R20*N20</f>
        <v>0</v>
      </c>
      <c r="O21" s="214"/>
      <c r="P21" s="205">
        <v>0</v>
      </c>
      <c r="Q21" s="206"/>
      <c r="R21" s="213">
        <v>0</v>
      </c>
      <c r="S21" s="214"/>
      <c r="T21" s="213">
        <f>V20*T20</f>
        <v>0</v>
      </c>
      <c r="U21" s="214"/>
      <c r="V21" s="235"/>
      <c r="W21" s="21">
        <f>SUM(F21:U21)</f>
        <v>6683.458559999999</v>
      </c>
    </row>
    <row r="22" spans="1:22" ht="15" customHeight="1">
      <c r="A22" s="225" t="s">
        <v>14</v>
      </c>
      <c r="B22" s="227" t="s">
        <v>124</v>
      </c>
      <c r="C22" s="228"/>
      <c r="D22" s="231">
        <f>V22*100/$V$56</f>
        <v>3.2751958078114507</v>
      </c>
      <c r="E22" s="245">
        <f>Planilha!H40*1.28</f>
        <v>31202.06848</v>
      </c>
      <c r="F22" s="207">
        <v>1</v>
      </c>
      <c r="G22" s="208"/>
      <c r="H22" s="207"/>
      <c r="I22" s="208"/>
      <c r="J22" s="207"/>
      <c r="K22" s="208"/>
      <c r="L22" s="215"/>
      <c r="M22" s="216"/>
      <c r="N22" s="207"/>
      <c r="O22" s="208"/>
      <c r="P22" s="215"/>
      <c r="Q22" s="216"/>
      <c r="R22" s="215"/>
      <c r="S22" s="216"/>
      <c r="T22" s="207"/>
      <c r="U22" s="208"/>
      <c r="V22" s="235">
        <f>F23</f>
        <v>31202.06848</v>
      </c>
    </row>
    <row r="23" spans="1:23" ht="15" customHeight="1">
      <c r="A23" s="226"/>
      <c r="B23" s="229"/>
      <c r="C23" s="230"/>
      <c r="D23" s="232"/>
      <c r="E23" s="246"/>
      <c r="F23" s="213">
        <f>E22</f>
        <v>31202.06848</v>
      </c>
      <c r="G23" s="214"/>
      <c r="H23" s="213">
        <f>V22*H22</f>
        <v>0</v>
      </c>
      <c r="I23" s="214"/>
      <c r="J23" s="213">
        <v>0</v>
      </c>
      <c r="K23" s="214"/>
      <c r="L23" s="213">
        <f>$V$22*L22</f>
        <v>0</v>
      </c>
      <c r="M23" s="214"/>
      <c r="N23" s="213">
        <f>R22*N22</f>
        <v>0</v>
      </c>
      <c r="O23" s="214"/>
      <c r="P23" s="205">
        <v>0</v>
      </c>
      <c r="Q23" s="206"/>
      <c r="R23" s="213">
        <f>$V$22*R22</f>
        <v>0</v>
      </c>
      <c r="S23" s="214"/>
      <c r="T23" s="213">
        <f>V22*T22</f>
        <v>0</v>
      </c>
      <c r="U23" s="214"/>
      <c r="V23" s="235"/>
      <c r="W23" s="21">
        <f>SUM(F23:U23)</f>
        <v>31202.06848</v>
      </c>
    </row>
    <row r="24" spans="1:22" ht="15" customHeight="1">
      <c r="A24" s="225" t="s">
        <v>18</v>
      </c>
      <c r="B24" s="227" t="s">
        <v>19</v>
      </c>
      <c r="C24" s="228"/>
      <c r="D24" s="231">
        <f>V24*100/$V$56</f>
        <v>5.9532223955736105</v>
      </c>
      <c r="E24" s="245">
        <f>Planilha!H61*1.28</f>
        <v>56715.03744</v>
      </c>
      <c r="F24" s="207">
        <v>0.3</v>
      </c>
      <c r="G24" s="208"/>
      <c r="H24" s="207">
        <v>0.7</v>
      </c>
      <c r="I24" s="208"/>
      <c r="J24" s="207"/>
      <c r="K24" s="208"/>
      <c r="L24" s="215"/>
      <c r="M24" s="216"/>
      <c r="N24" s="207"/>
      <c r="O24" s="208"/>
      <c r="P24" s="215"/>
      <c r="Q24" s="216"/>
      <c r="R24" s="215"/>
      <c r="S24" s="216"/>
      <c r="T24" s="207"/>
      <c r="U24" s="208"/>
      <c r="V24" s="235">
        <f>F25+H25</f>
        <v>56715.03744</v>
      </c>
    </row>
    <row r="25" spans="1:23" ht="15" customHeight="1">
      <c r="A25" s="226"/>
      <c r="B25" s="229"/>
      <c r="C25" s="230"/>
      <c r="D25" s="232"/>
      <c r="E25" s="246"/>
      <c r="F25" s="213">
        <f>E24*0.3</f>
        <v>17014.511232</v>
      </c>
      <c r="G25" s="214"/>
      <c r="H25" s="213">
        <f>E24*0.7</f>
        <v>39700.526207999996</v>
      </c>
      <c r="I25" s="214"/>
      <c r="J25" s="213">
        <f>V24*J24</f>
        <v>0</v>
      </c>
      <c r="K25" s="214"/>
      <c r="L25" s="213">
        <f>L24*R24</f>
        <v>0</v>
      </c>
      <c r="M25" s="214"/>
      <c r="N25" s="213">
        <f>R24*N24</f>
        <v>0</v>
      </c>
      <c r="O25" s="214"/>
      <c r="P25" s="205">
        <v>0</v>
      </c>
      <c r="Q25" s="206"/>
      <c r="R25" s="213">
        <f>R24*V24</f>
        <v>0</v>
      </c>
      <c r="S25" s="214"/>
      <c r="T25" s="213">
        <f>V24*T24</f>
        <v>0</v>
      </c>
      <c r="U25" s="214"/>
      <c r="V25" s="235"/>
      <c r="W25" s="21">
        <f>SUM(F25:U25)</f>
        <v>56715.03744</v>
      </c>
    </row>
    <row r="26" spans="1:22" ht="15" customHeight="1">
      <c r="A26" s="225" t="s">
        <v>21</v>
      </c>
      <c r="B26" s="227" t="s">
        <v>22</v>
      </c>
      <c r="C26" s="228"/>
      <c r="D26" s="231">
        <f>V26*100/$V$56</f>
        <v>4.40027614072092</v>
      </c>
      <c r="E26" s="245">
        <f>Planilha!H94*1.28</f>
        <v>41920.46080000001</v>
      </c>
      <c r="F26" s="207">
        <v>0.1</v>
      </c>
      <c r="G26" s="208"/>
      <c r="H26" s="207"/>
      <c r="I26" s="208"/>
      <c r="J26" s="207"/>
      <c r="K26" s="208"/>
      <c r="L26" s="215">
        <v>0.1</v>
      </c>
      <c r="M26" s="216"/>
      <c r="N26" s="207">
        <v>0.2</v>
      </c>
      <c r="O26" s="208"/>
      <c r="P26" s="215">
        <v>0.2</v>
      </c>
      <c r="Q26" s="216"/>
      <c r="R26" s="215">
        <v>0.2</v>
      </c>
      <c r="S26" s="216"/>
      <c r="T26" s="207">
        <v>0.2</v>
      </c>
      <c r="U26" s="208"/>
      <c r="V26" s="235">
        <f>F27+L27+N27+P27+R27+T27</f>
        <v>41920.46080000001</v>
      </c>
    </row>
    <row r="27" spans="1:23" ht="15" customHeight="1">
      <c r="A27" s="226"/>
      <c r="B27" s="229"/>
      <c r="C27" s="230"/>
      <c r="D27" s="232"/>
      <c r="E27" s="246"/>
      <c r="F27" s="213">
        <f>E26*0.1</f>
        <v>4192.046080000001</v>
      </c>
      <c r="G27" s="214"/>
      <c r="H27" s="213">
        <f>V26*H26</f>
        <v>0</v>
      </c>
      <c r="I27" s="214"/>
      <c r="J27" s="213">
        <f>V26*J26</f>
        <v>0</v>
      </c>
      <c r="K27" s="214"/>
      <c r="L27" s="213">
        <f>E26*0.1</f>
        <v>4192.046080000001</v>
      </c>
      <c r="M27" s="214"/>
      <c r="N27" s="213">
        <f>E26*0.2</f>
        <v>8384.092160000002</v>
      </c>
      <c r="O27" s="214"/>
      <c r="P27" s="213">
        <f>E26*0.2</f>
        <v>8384.092160000002</v>
      </c>
      <c r="Q27" s="214"/>
      <c r="R27" s="213">
        <f>E26*0.2</f>
        <v>8384.092160000002</v>
      </c>
      <c r="S27" s="214"/>
      <c r="T27" s="213">
        <f>E26*0.2</f>
        <v>8384.092160000002</v>
      </c>
      <c r="U27" s="214"/>
      <c r="V27" s="235"/>
      <c r="W27" s="21">
        <f>SUM(F27:U27)</f>
        <v>41920.46080000001</v>
      </c>
    </row>
    <row r="28" spans="1:24" ht="15" customHeight="1">
      <c r="A28" s="225" t="s">
        <v>26</v>
      </c>
      <c r="B28" s="227" t="s">
        <v>125</v>
      </c>
      <c r="C28" s="228"/>
      <c r="D28" s="231">
        <f>V28*100/V56</f>
        <v>4.859807714007251</v>
      </c>
      <c r="E28" s="245">
        <f>Planilha!H159*1.28</f>
        <v>46298.31680000001</v>
      </c>
      <c r="F28" s="207">
        <v>0.1</v>
      </c>
      <c r="G28" s="208"/>
      <c r="H28" s="207"/>
      <c r="I28" s="208"/>
      <c r="J28" s="207"/>
      <c r="K28" s="208"/>
      <c r="L28" s="215">
        <v>0.1</v>
      </c>
      <c r="M28" s="216"/>
      <c r="N28" s="207">
        <v>0.2</v>
      </c>
      <c r="O28" s="208"/>
      <c r="P28" s="215">
        <v>0.2</v>
      </c>
      <c r="Q28" s="216"/>
      <c r="R28" s="215">
        <v>0.2</v>
      </c>
      <c r="S28" s="216"/>
      <c r="T28" s="207">
        <v>0.2</v>
      </c>
      <c r="U28" s="208"/>
      <c r="V28" s="235">
        <f>F29+L29+N29+P29+R29+T29</f>
        <v>46298.316800000015</v>
      </c>
      <c r="X28" s="22">
        <f>SUM(F28:U28)</f>
        <v>1</v>
      </c>
    </row>
    <row r="29" spans="1:23" ht="15" customHeight="1">
      <c r="A29" s="226"/>
      <c r="B29" s="229"/>
      <c r="C29" s="230"/>
      <c r="D29" s="232"/>
      <c r="E29" s="246"/>
      <c r="F29" s="213">
        <f>E28*0.1</f>
        <v>4629.831680000001</v>
      </c>
      <c r="G29" s="214"/>
      <c r="H29" s="213">
        <f>V28*H28</f>
        <v>0</v>
      </c>
      <c r="I29" s="214"/>
      <c r="J29" s="213">
        <f>V28*J28</f>
        <v>0</v>
      </c>
      <c r="K29" s="214"/>
      <c r="L29" s="213">
        <f>E28*0.1</f>
        <v>4629.831680000001</v>
      </c>
      <c r="M29" s="214"/>
      <c r="N29" s="213">
        <f>E28*0.2</f>
        <v>9259.663360000002</v>
      </c>
      <c r="O29" s="214"/>
      <c r="P29" s="213">
        <f>E28*0.2</f>
        <v>9259.663360000002</v>
      </c>
      <c r="Q29" s="214"/>
      <c r="R29" s="213">
        <f>E28*0.2</f>
        <v>9259.663360000002</v>
      </c>
      <c r="S29" s="214"/>
      <c r="T29" s="213">
        <f>E28*0.2</f>
        <v>9259.663360000002</v>
      </c>
      <c r="U29" s="214"/>
      <c r="V29" s="235"/>
      <c r="W29" s="21">
        <f>SUM(F29:U29)</f>
        <v>46298.316800000015</v>
      </c>
    </row>
    <row r="30" spans="1:22" ht="15" customHeight="1">
      <c r="A30" s="225" t="s">
        <v>28</v>
      </c>
      <c r="B30" s="227" t="s">
        <v>29</v>
      </c>
      <c r="C30" s="228"/>
      <c r="D30" s="231">
        <f>V30*100/$V$56</f>
        <v>5.776496484238432</v>
      </c>
      <c r="E30" s="245">
        <f>Planilha!H162*1.28</f>
        <v>55031.408639999994</v>
      </c>
      <c r="F30" s="207"/>
      <c r="G30" s="208"/>
      <c r="H30" s="207">
        <v>0.5</v>
      </c>
      <c r="I30" s="208"/>
      <c r="J30" s="207">
        <v>0.5</v>
      </c>
      <c r="K30" s="208"/>
      <c r="L30" s="215"/>
      <c r="M30" s="216"/>
      <c r="N30" s="207"/>
      <c r="O30" s="208"/>
      <c r="P30" s="215"/>
      <c r="Q30" s="216"/>
      <c r="R30" s="215"/>
      <c r="S30" s="216"/>
      <c r="T30" s="207"/>
      <c r="U30" s="208"/>
      <c r="V30" s="235">
        <f>H31+J31</f>
        <v>55031.408639999994</v>
      </c>
    </row>
    <row r="31" spans="1:23" ht="15" customHeight="1">
      <c r="A31" s="226"/>
      <c r="B31" s="229"/>
      <c r="C31" s="230"/>
      <c r="D31" s="232"/>
      <c r="E31" s="246"/>
      <c r="F31" s="213">
        <f>$V$30*F30</f>
        <v>0</v>
      </c>
      <c r="G31" s="214"/>
      <c r="H31" s="213">
        <f>E30*0.5</f>
        <v>27515.704319999997</v>
      </c>
      <c r="I31" s="214"/>
      <c r="J31" s="213">
        <f>E30*0.5</f>
        <v>27515.704319999997</v>
      </c>
      <c r="K31" s="214"/>
      <c r="L31" s="213">
        <f>$V$30*L30</f>
        <v>0</v>
      </c>
      <c r="M31" s="214"/>
      <c r="N31" s="213">
        <f>R30*N30</f>
        <v>0</v>
      </c>
      <c r="O31" s="214"/>
      <c r="P31" s="213">
        <f>$V$30*P30</f>
        <v>0</v>
      </c>
      <c r="Q31" s="214"/>
      <c r="R31" s="213">
        <f>$V$30*R30</f>
        <v>0</v>
      </c>
      <c r="S31" s="214"/>
      <c r="T31" s="213">
        <f>V30*T30</f>
        <v>0</v>
      </c>
      <c r="U31" s="214"/>
      <c r="V31" s="235"/>
      <c r="W31" s="21">
        <f>SUM(F31:U31)</f>
        <v>55031.408639999994</v>
      </c>
    </row>
    <row r="32" spans="1:22" ht="15" customHeight="1">
      <c r="A32" s="225" t="s">
        <v>31</v>
      </c>
      <c r="B32" s="227" t="s">
        <v>32</v>
      </c>
      <c r="C32" s="228"/>
      <c r="D32" s="231">
        <f>V32*100/$V$56</f>
        <v>1.362785285932629</v>
      </c>
      <c r="E32" s="245">
        <f>Planilha!H166*1.28</f>
        <v>12982.955007999999</v>
      </c>
      <c r="F32" s="207"/>
      <c r="G32" s="208"/>
      <c r="H32" s="207">
        <v>0.5</v>
      </c>
      <c r="I32" s="208"/>
      <c r="J32" s="207"/>
      <c r="K32" s="208"/>
      <c r="L32" s="215"/>
      <c r="M32" s="216"/>
      <c r="N32" s="207"/>
      <c r="O32" s="208"/>
      <c r="P32" s="215"/>
      <c r="Q32" s="216"/>
      <c r="R32" s="215"/>
      <c r="S32" s="216"/>
      <c r="T32" s="207">
        <v>0.5</v>
      </c>
      <c r="U32" s="208"/>
      <c r="V32" s="235">
        <f>H33+T33</f>
        <v>12982.955007999999</v>
      </c>
    </row>
    <row r="33" spans="1:23" ht="15" customHeight="1">
      <c r="A33" s="226"/>
      <c r="B33" s="229"/>
      <c r="C33" s="230"/>
      <c r="D33" s="232"/>
      <c r="E33" s="246"/>
      <c r="F33" s="213">
        <f>$V$32*F32</f>
        <v>0</v>
      </c>
      <c r="G33" s="214"/>
      <c r="H33" s="213">
        <f>E32*0.5</f>
        <v>6491.4775039999995</v>
      </c>
      <c r="I33" s="214"/>
      <c r="J33" s="213">
        <v>0</v>
      </c>
      <c r="K33" s="214"/>
      <c r="L33" s="213">
        <f>$V$32*L32</f>
        <v>0</v>
      </c>
      <c r="M33" s="214"/>
      <c r="N33" s="213">
        <f>R32*N32</f>
        <v>0</v>
      </c>
      <c r="O33" s="214"/>
      <c r="P33" s="213">
        <f>$V$32*P32</f>
        <v>0</v>
      </c>
      <c r="Q33" s="214"/>
      <c r="R33" s="213">
        <f>$V$32*R32</f>
        <v>0</v>
      </c>
      <c r="S33" s="214"/>
      <c r="T33" s="213">
        <f>E32*0.5</f>
        <v>6491.4775039999995</v>
      </c>
      <c r="U33" s="214"/>
      <c r="V33" s="235"/>
      <c r="W33" s="21">
        <f>SUM(F33:U33)</f>
        <v>12982.955007999999</v>
      </c>
    </row>
    <row r="34" spans="1:22" ht="15" customHeight="1">
      <c r="A34" s="225" t="s">
        <v>34</v>
      </c>
      <c r="B34" s="227" t="s">
        <v>538</v>
      </c>
      <c r="C34" s="228"/>
      <c r="D34" s="231">
        <f>V34*100/V56</f>
        <v>9.832796004210318</v>
      </c>
      <c r="E34" s="245">
        <f>Planilha!H169*1.28</f>
        <v>93674.88</v>
      </c>
      <c r="F34" s="207"/>
      <c r="G34" s="208"/>
      <c r="H34" s="207"/>
      <c r="I34" s="208"/>
      <c r="J34" s="207">
        <v>0.7</v>
      </c>
      <c r="K34" s="208"/>
      <c r="L34" s="207">
        <v>0.3</v>
      </c>
      <c r="M34" s="208"/>
      <c r="N34" s="207"/>
      <c r="O34" s="208"/>
      <c r="P34" s="215"/>
      <c r="Q34" s="216"/>
      <c r="R34" s="215"/>
      <c r="S34" s="216"/>
      <c r="T34" s="207"/>
      <c r="U34" s="208"/>
      <c r="V34" s="235">
        <f>J35+L35</f>
        <v>93674.88</v>
      </c>
    </row>
    <row r="35" spans="1:23" ht="15" customHeight="1">
      <c r="A35" s="226"/>
      <c r="B35" s="229" t="s">
        <v>126</v>
      </c>
      <c r="C35" s="230"/>
      <c r="D35" s="232"/>
      <c r="E35" s="246"/>
      <c r="F35" s="213">
        <v>0</v>
      </c>
      <c r="G35" s="214"/>
      <c r="H35" s="213">
        <v>0</v>
      </c>
      <c r="I35" s="214"/>
      <c r="J35" s="213">
        <f>E34*0.7</f>
        <v>65572.416</v>
      </c>
      <c r="K35" s="214"/>
      <c r="L35" s="213">
        <f>E34*0.3</f>
        <v>28102.464</v>
      </c>
      <c r="M35" s="214"/>
      <c r="N35" s="213">
        <f>R34*N34</f>
        <v>0</v>
      </c>
      <c r="O35" s="214"/>
      <c r="P35" s="213">
        <v>0</v>
      </c>
      <c r="Q35" s="214"/>
      <c r="R35" s="213">
        <f>V34*R34</f>
        <v>0</v>
      </c>
      <c r="S35" s="214"/>
      <c r="T35" s="213">
        <f>V34*T34</f>
        <v>0</v>
      </c>
      <c r="U35" s="214"/>
      <c r="V35" s="235"/>
      <c r="W35" s="21">
        <f>J35+L35</f>
        <v>93674.88</v>
      </c>
    </row>
    <row r="36" spans="1:22" ht="15" customHeight="1">
      <c r="A36" s="225" t="s">
        <v>36</v>
      </c>
      <c r="B36" s="227" t="s">
        <v>37</v>
      </c>
      <c r="C36" s="228"/>
      <c r="D36" s="231">
        <f>V36*100/$V$56</f>
        <v>12.192369065826831</v>
      </c>
      <c r="E36" s="245">
        <f>Planilha!H177*1.28</f>
        <v>116154.01241600001</v>
      </c>
      <c r="F36" s="207"/>
      <c r="G36" s="208"/>
      <c r="H36" s="207"/>
      <c r="I36" s="208"/>
      <c r="J36" s="207"/>
      <c r="K36" s="208"/>
      <c r="L36" s="207">
        <v>1</v>
      </c>
      <c r="M36" s="208"/>
      <c r="N36" s="207"/>
      <c r="O36" s="208"/>
      <c r="P36" s="215"/>
      <c r="Q36" s="216"/>
      <c r="R36" s="215"/>
      <c r="S36" s="216"/>
      <c r="T36" s="207"/>
      <c r="U36" s="208"/>
      <c r="V36" s="235">
        <f>L37</f>
        <v>116154.01241600001</v>
      </c>
    </row>
    <row r="37" spans="1:23" ht="15" customHeight="1">
      <c r="A37" s="226"/>
      <c r="B37" s="229"/>
      <c r="C37" s="230"/>
      <c r="D37" s="232"/>
      <c r="E37" s="246"/>
      <c r="F37" s="213">
        <v>0</v>
      </c>
      <c r="G37" s="214"/>
      <c r="H37" s="213">
        <v>0</v>
      </c>
      <c r="I37" s="214"/>
      <c r="J37" s="213">
        <f>V36*J36</f>
        <v>0</v>
      </c>
      <c r="K37" s="214"/>
      <c r="L37" s="213">
        <f>E36</f>
        <v>116154.01241600001</v>
      </c>
      <c r="M37" s="214"/>
      <c r="N37" s="213">
        <f>R36*N36</f>
        <v>0</v>
      </c>
      <c r="O37" s="214"/>
      <c r="P37" s="205">
        <v>0</v>
      </c>
      <c r="Q37" s="206"/>
      <c r="R37" s="213">
        <f>R36*V36</f>
        <v>0</v>
      </c>
      <c r="S37" s="214"/>
      <c r="T37" s="213">
        <f>V36*T36</f>
        <v>0</v>
      </c>
      <c r="U37" s="214"/>
      <c r="V37" s="235"/>
      <c r="W37" s="21">
        <f>SUM(F37:U37)</f>
        <v>116154.01241600001</v>
      </c>
    </row>
    <row r="38" spans="1:22" ht="15" customHeight="1">
      <c r="A38" s="225" t="s">
        <v>39</v>
      </c>
      <c r="B38" s="227" t="s">
        <v>218</v>
      </c>
      <c r="C38" s="228"/>
      <c r="D38" s="231">
        <f>V38*100/V56</f>
        <v>5.369632453093641</v>
      </c>
      <c r="E38" s="245">
        <f>Planilha!H188*1.28</f>
        <v>51155.304704</v>
      </c>
      <c r="F38" s="207"/>
      <c r="G38" s="208"/>
      <c r="H38" s="207"/>
      <c r="I38" s="208"/>
      <c r="J38" s="207"/>
      <c r="K38" s="208"/>
      <c r="L38" s="215"/>
      <c r="M38" s="216"/>
      <c r="N38" s="207">
        <v>0.5</v>
      </c>
      <c r="O38" s="208"/>
      <c r="P38" s="215">
        <v>0.5</v>
      </c>
      <c r="Q38" s="216"/>
      <c r="R38" s="215"/>
      <c r="S38" s="216"/>
      <c r="T38" s="207"/>
      <c r="U38" s="208"/>
      <c r="V38" s="236">
        <f>N39+P39</f>
        <v>51155.304704</v>
      </c>
    </row>
    <row r="39" spans="1:23" ht="15" customHeight="1">
      <c r="A39" s="226"/>
      <c r="B39" s="229" t="s">
        <v>40</v>
      </c>
      <c r="C39" s="230"/>
      <c r="D39" s="232"/>
      <c r="E39" s="246"/>
      <c r="F39" s="213">
        <v>0</v>
      </c>
      <c r="G39" s="214"/>
      <c r="H39" s="213">
        <v>0</v>
      </c>
      <c r="I39" s="214"/>
      <c r="J39" s="213"/>
      <c r="K39" s="214"/>
      <c r="L39" s="205">
        <f>R38*L38</f>
        <v>0</v>
      </c>
      <c r="M39" s="206"/>
      <c r="N39" s="213">
        <f>E38*0.5</f>
        <v>25577.652352</v>
      </c>
      <c r="O39" s="214"/>
      <c r="P39" s="205">
        <f>E38*0.5</f>
        <v>25577.652352</v>
      </c>
      <c r="Q39" s="206"/>
      <c r="R39" s="205">
        <f>V38*R38</f>
        <v>0</v>
      </c>
      <c r="S39" s="206"/>
      <c r="T39" s="213">
        <f>V38*T38</f>
        <v>0</v>
      </c>
      <c r="U39" s="214"/>
      <c r="V39" s="237"/>
      <c r="W39" s="21">
        <f>N39+P39</f>
        <v>51155.304704</v>
      </c>
    </row>
    <row r="40" spans="1:22" ht="15" customHeight="1">
      <c r="A40" s="225" t="s">
        <v>42</v>
      </c>
      <c r="B40" s="227" t="s">
        <v>172</v>
      </c>
      <c r="C40" s="228"/>
      <c r="D40" s="231">
        <f>V40*100/$V$56</f>
        <v>0.5153381505875082</v>
      </c>
      <c r="E40" s="245">
        <f>Planilha!H191*1.28</f>
        <v>4909.51296</v>
      </c>
      <c r="F40" s="207"/>
      <c r="G40" s="208"/>
      <c r="H40" s="207"/>
      <c r="I40" s="208"/>
      <c r="J40" s="207"/>
      <c r="K40" s="208"/>
      <c r="L40" s="215"/>
      <c r="M40" s="216"/>
      <c r="N40" s="207"/>
      <c r="O40" s="208"/>
      <c r="P40" s="215"/>
      <c r="Q40" s="216"/>
      <c r="R40" s="215"/>
      <c r="S40" s="216"/>
      <c r="T40" s="207">
        <v>1</v>
      </c>
      <c r="U40" s="208"/>
      <c r="V40" s="235">
        <f>T41</f>
        <v>4909.51296</v>
      </c>
    </row>
    <row r="41" spans="1:23" ht="15" customHeight="1" thickBot="1">
      <c r="A41" s="260"/>
      <c r="B41" s="261" t="s">
        <v>153</v>
      </c>
      <c r="C41" s="262"/>
      <c r="D41" s="263"/>
      <c r="E41" s="280"/>
      <c r="F41" s="217">
        <v>0</v>
      </c>
      <c r="G41" s="218"/>
      <c r="H41" s="217">
        <v>0</v>
      </c>
      <c r="I41" s="218"/>
      <c r="J41" s="217">
        <v>0</v>
      </c>
      <c r="K41" s="218"/>
      <c r="L41" s="265">
        <v>0</v>
      </c>
      <c r="M41" s="266"/>
      <c r="N41" s="217">
        <f>R40*N40</f>
        <v>0</v>
      </c>
      <c r="O41" s="218"/>
      <c r="P41" s="265">
        <f>R40*P40</f>
        <v>0</v>
      </c>
      <c r="Q41" s="266"/>
      <c r="R41" s="265">
        <v>0</v>
      </c>
      <c r="S41" s="266"/>
      <c r="T41" s="217">
        <f>E40</f>
        <v>4909.51296</v>
      </c>
      <c r="U41" s="218"/>
      <c r="V41" s="259"/>
      <c r="W41" s="21">
        <f>SUM(F41:U41)</f>
        <v>4909.51296</v>
      </c>
    </row>
    <row r="42" spans="1:22" ht="15" customHeight="1">
      <c r="A42" s="267" t="s">
        <v>44</v>
      </c>
      <c r="B42" s="268" t="s">
        <v>239</v>
      </c>
      <c r="C42" s="269"/>
      <c r="D42" s="270">
        <f>V42*100/$V$56</f>
        <v>14.529612684567207</v>
      </c>
      <c r="E42" s="281">
        <f>Planilha!H197*1.28</f>
        <v>138420.417152</v>
      </c>
      <c r="F42" s="223"/>
      <c r="G42" s="224"/>
      <c r="H42" s="223"/>
      <c r="I42" s="224"/>
      <c r="J42" s="223"/>
      <c r="K42" s="224"/>
      <c r="L42" s="223"/>
      <c r="M42" s="224"/>
      <c r="N42" s="223">
        <v>0.3</v>
      </c>
      <c r="O42" s="224"/>
      <c r="P42" s="223">
        <v>0.4</v>
      </c>
      <c r="Q42" s="224"/>
      <c r="R42" s="223">
        <v>0.3</v>
      </c>
      <c r="S42" s="224"/>
      <c r="T42" s="223"/>
      <c r="U42" s="224"/>
      <c r="V42" s="238">
        <f>N43+P43+R43</f>
        <v>138420.417152</v>
      </c>
    </row>
    <row r="43" spans="1:23" ht="15" customHeight="1">
      <c r="A43" s="226"/>
      <c r="B43" s="229"/>
      <c r="C43" s="230"/>
      <c r="D43" s="271"/>
      <c r="E43" s="246"/>
      <c r="F43" s="213">
        <v>0</v>
      </c>
      <c r="G43" s="214"/>
      <c r="H43" s="213">
        <v>0</v>
      </c>
      <c r="I43" s="214"/>
      <c r="J43" s="213">
        <f>V42*J42</f>
        <v>0</v>
      </c>
      <c r="K43" s="214"/>
      <c r="L43" s="205">
        <f>$V$42*L42</f>
        <v>0</v>
      </c>
      <c r="M43" s="206"/>
      <c r="N43" s="213">
        <f>E42*0.3</f>
        <v>41526.1251456</v>
      </c>
      <c r="O43" s="214"/>
      <c r="P43" s="205">
        <f>E42*0.4</f>
        <v>55368.1668608</v>
      </c>
      <c r="Q43" s="206"/>
      <c r="R43" s="213">
        <f>E42*0.3</f>
        <v>41526.1251456</v>
      </c>
      <c r="S43" s="214"/>
      <c r="T43" s="213">
        <f>V42*T42</f>
        <v>0</v>
      </c>
      <c r="U43" s="214"/>
      <c r="V43" s="235"/>
      <c r="W43" s="21">
        <f>SUM(F43:U43)</f>
        <v>138420.417152</v>
      </c>
    </row>
    <row r="44" spans="1:22" ht="15" customHeight="1">
      <c r="A44" s="239" t="s">
        <v>47</v>
      </c>
      <c r="B44" s="240" t="s">
        <v>48</v>
      </c>
      <c r="C44" s="241"/>
      <c r="D44" s="264">
        <f>V44*100/$V$56</f>
        <v>1.4937850245131488</v>
      </c>
      <c r="E44" s="245">
        <f>Planilha!H200*1.28</f>
        <v>14230.960639999998</v>
      </c>
      <c r="F44" s="221"/>
      <c r="G44" s="222"/>
      <c r="H44" s="221"/>
      <c r="I44" s="222"/>
      <c r="J44" s="221"/>
      <c r="K44" s="222"/>
      <c r="L44" s="233"/>
      <c r="M44" s="234"/>
      <c r="N44" s="221"/>
      <c r="O44" s="222"/>
      <c r="P44" s="233"/>
      <c r="Q44" s="234"/>
      <c r="R44" s="233"/>
      <c r="S44" s="234"/>
      <c r="T44" s="221">
        <v>1</v>
      </c>
      <c r="U44" s="222"/>
      <c r="V44" s="237">
        <f>T45</f>
        <v>14230.960639999998</v>
      </c>
    </row>
    <row r="45" spans="1:23" ht="15" customHeight="1">
      <c r="A45" s="226"/>
      <c r="B45" s="229"/>
      <c r="C45" s="230"/>
      <c r="D45" s="232"/>
      <c r="E45" s="246"/>
      <c r="F45" s="213">
        <v>0</v>
      </c>
      <c r="G45" s="214"/>
      <c r="H45" s="213">
        <v>0</v>
      </c>
      <c r="I45" s="214"/>
      <c r="J45" s="213">
        <f>V44*J44</f>
        <v>0</v>
      </c>
      <c r="K45" s="214"/>
      <c r="L45" s="205">
        <f>L44*R44</f>
        <v>0</v>
      </c>
      <c r="M45" s="206"/>
      <c r="N45" s="213">
        <f>R44*N44</f>
        <v>0</v>
      </c>
      <c r="O45" s="214"/>
      <c r="P45" s="205">
        <f>P44*R44</f>
        <v>0</v>
      </c>
      <c r="Q45" s="206"/>
      <c r="R45" s="205">
        <f>R44*V44</f>
        <v>0</v>
      </c>
      <c r="S45" s="206"/>
      <c r="T45" s="213">
        <f>E44</f>
        <v>14230.960639999998</v>
      </c>
      <c r="U45" s="214"/>
      <c r="V45" s="235"/>
      <c r="W45" s="21">
        <f>SUM(F45:U45)</f>
        <v>14230.960639999998</v>
      </c>
    </row>
    <row r="46" spans="1:22" ht="15" customHeight="1">
      <c r="A46" s="225" t="s">
        <v>50</v>
      </c>
      <c r="B46" s="227" t="s">
        <v>51</v>
      </c>
      <c r="C46" s="228"/>
      <c r="D46" s="231">
        <f>V46*100/$V$56</f>
        <v>8.588768526072078</v>
      </c>
      <c r="E46" s="245">
        <f>Planilha!H206*1.28</f>
        <v>81823.30444800001</v>
      </c>
      <c r="F46" s="207"/>
      <c r="G46" s="208"/>
      <c r="H46" s="207"/>
      <c r="I46" s="208"/>
      <c r="J46" s="207"/>
      <c r="K46" s="208"/>
      <c r="L46" s="215"/>
      <c r="M46" s="216"/>
      <c r="N46" s="207"/>
      <c r="O46" s="208"/>
      <c r="P46" s="215"/>
      <c r="Q46" s="216"/>
      <c r="R46" s="215">
        <v>0.5</v>
      </c>
      <c r="S46" s="216"/>
      <c r="T46" s="215">
        <v>0.5</v>
      </c>
      <c r="U46" s="216"/>
      <c r="V46" s="235">
        <f>R47+T47</f>
        <v>81823.30444800001</v>
      </c>
    </row>
    <row r="47" spans="1:23" ht="15" customHeight="1">
      <c r="A47" s="226"/>
      <c r="B47" s="229"/>
      <c r="C47" s="230"/>
      <c r="D47" s="232"/>
      <c r="E47" s="246"/>
      <c r="F47" s="213">
        <v>0</v>
      </c>
      <c r="G47" s="214"/>
      <c r="H47" s="213">
        <v>0</v>
      </c>
      <c r="I47" s="214"/>
      <c r="J47" s="213">
        <v>0</v>
      </c>
      <c r="K47" s="214"/>
      <c r="L47" s="205">
        <f>$V$46*L46</f>
        <v>0</v>
      </c>
      <c r="M47" s="206"/>
      <c r="N47" s="213"/>
      <c r="O47" s="214"/>
      <c r="P47" s="205">
        <f>$V$46*P46</f>
        <v>0</v>
      </c>
      <c r="Q47" s="206"/>
      <c r="R47" s="205">
        <f>E46*0.5</f>
        <v>40911.652224000005</v>
      </c>
      <c r="S47" s="206"/>
      <c r="T47" s="205">
        <f>E46*0.5</f>
        <v>40911.652224000005</v>
      </c>
      <c r="U47" s="206"/>
      <c r="V47" s="235"/>
      <c r="W47" s="21">
        <f>SUM(F47:U47)</f>
        <v>81823.30444800001</v>
      </c>
    </row>
    <row r="48" spans="1:22" ht="15" customHeight="1">
      <c r="A48" s="225" t="s">
        <v>54</v>
      </c>
      <c r="B48" s="227" t="s">
        <v>154</v>
      </c>
      <c r="C48" s="228"/>
      <c r="D48" s="231">
        <f>V48*100/V56</f>
        <v>0.044733185781518824</v>
      </c>
      <c r="E48" s="245">
        <f>Planilha!H210*1.28</f>
        <v>426.1632</v>
      </c>
      <c r="F48" s="207"/>
      <c r="G48" s="208"/>
      <c r="H48" s="207"/>
      <c r="I48" s="208"/>
      <c r="J48" s="207"/>
      <c r="K48" s="208"/>
      <c r="L48" s="215"/>
      <c r="M48" s="216"/>
      <c r="N48" s="207"/>
      <c r="O48" s="208"/>
      <c r="P48" s="215"/>
      <c r="Q48" s="216"/>
      <c r="R48" s="215"/>
      <c r="S48" s="216"/>
      <c r="T48" s="207">
        <v>1</v>
      </c>
      <c r="U48" s="208"/>
      <c r="V48" s="235">
        <f>T49</f>
        <v>426.1632</v>
      </c>
    </row>
    <row r="49" spans="1:23" ht="15" customHeight="1">
      <c r="A49" s="226"/>
      <c r="B49" s="229" t="s">
        <v>154</v>
      </c>
      <c r="C49" s="230"/>
      <c r="D49" s="232"/>
      <c r="E49" s="246"/>
      <c r="F49" s="213">
        <v>0</v>
      </c>
      <c r="G49" s="214"/>
      <c r="H49" s="213">
        <v>0</v>
      </c>
      <c r="I49" s="214"/>
      <c r="J49" s="213">
        <v>0</v>
      </c>
      <c r="K49" s="214"/>
      <c r="L49" s="205">
        <f>R48*L48</f>
        <v>0</v>
      </c>
      <c r="M49" s="206"/>
      <c r="N49" s="213">
        <f>R48*N48</f>
        <v>0</v>
      </c>
      <c r="O49" s="214"/>
      <c r="P49" s="205">
        <f>R48*P48</f>
        <v>0</v>
      </c>
      <c r="Q49" s="206"/>
      <c r="R49" s="205">
        <f>V48*R48</f>
        <v>0</v>
      </c>
      <c r="S49" s="206"/>
      <c r="T49" s="213">
        <f>E48</f>
        <v>426.1632</v>
      </c>
      <c r="U49" s="214"/>
      <c r="V49" s="235"/>
      <c r="W49" s="21">
        <f>T49</f>
        <v>426.1632</v>
      </c>
    </row>
    <row r="50" spans="1:22" ht="15" customHeight="1">
      <c r="A50" s="225" t="s">
        <v>78</v>
      </c>
      <c r="B50" s="227" t="s">
        <v>96</v>
      </c>
      <c r="C50" s="228"/>
      <c r="D50" s="231">
        <f>V50*100/V56</f>
        <v>3.118000055519991</v>
      </c>
      <c r="E50" s="245">
        <f>Planilha!H215*1.28</f>
        <v>29704.4992</v>
      </c>
      <c r="F50" s="207">
        <v>0.2</v>
      </c>
      <c r="G50" s="208"/>
      <c r="H50" s="207">
        <v>0.2</v>
      </c>
      <c r="I50" s="208"/>
      <c r="J50" s="207">
        <v>0.1</v>
      </c>
      <c r="K50" s="208"/>
      <c r="L50" s="215">
        <v>0.1</v>
      </c>
      <c r="M50" s="216"/>
      <c r="N50" s="207">
        <v>0.1</v>
      </c>
      <c r="O50" s="208"/>
      <c r="P50" s="215">
        <v>0.1</v>
      </c>
      <c r="Q50" s="216"/>
      <c r="R50" s="215">
        <v>0.1</v>
      </c>
      <c r="S50" s="216"/>
      <c r="T50" s="207">
        <v>0.1</v>
      </c>
      <c r="U50" s="208"/>
      <c r="V50" s="235">
        <f>F51+H51+J51+L51+N51+P51+R51+T51</f>
        <v>29704.499199999995</v>
      </c>
    </row>
    <row r="51" spans="1:23" ht="15" customHeight="1">
      <c r="A51" s="226"/>
      <c r="B51" s="229"/>
      <c r="C51" s="230"/>
      <c r="D51" s="232"/>
      <c r="E51" s="246"/>
      <c r="F51" s="213">
        <f>E50*0.2</f>
        <v>5940.89984</v>
      </c>
      <c r="G51" s="214"/>
      <c r="H51" s="213">
        <f>E50*0.2</f>
        <v>5940.89984</v>
      </c>
      <c r="I51" s="214"/>
      <c r="J51" s="213">
        <f>E50*0.1</f>
        <v>2970.44992</v>
      </c>
      <c r="K51" s="214"/>
      <c r="L51" s="213">
        <f>E50*0.1</f>
        <v>2970.44992</v>
      </c>
      <c r="M51" s="214"/>
      <c r="N51" s="213">
        <f>E50*0.1</f>
        <v>2970.44992</v>
      </c>
      <c r="O51" s="214"/>
      <c r="P51" s="213">
        <f>E50*0.1</f>
        <v>2970.44992</v>
      </c>
      <c r="Q51" s="214"/>
      <c r="R51" s="213">
        <f>E50*0.1</f>
        <v>2970.44992</v>
      </c>
      <c r="S51" s="214"/>
      <c r="T51" s="213">
        <f>E50*0.1</f>
        <v>2970.44992</v>
      </c>
      <c r="U51" s="214"/>
      <c r="V51" s="235"/>
      <c r="W51" s="21">
        <f>SUM(F51:U51)</f>
        <v>29704.499199999995</v>
      </c>
    </row>
    <row r="52" spans="1:22" ht="15" customHeight="1">
      <c r="A52" s="225" t="s">
        <v>128</v>
      </c>
      <c r="B52" s="227" t="s">
        <v>55</v>
      </c>
      <c r="C52" s="228"/>
      <c r="D52" s="231">
        <f>V52*100/$V$56</f>
        <v>4.891306841921337</v>
      </c>
      <c r="E52" s="245">
        <f>Planilha!H223*1.28</f>
        <v>46598.402047999996</v>
      </c>
      <c r="F52" s="207"/>
      <c r="G52" s="208"/>
      <c r="H52" s="207"/>
      <c r="I52" s="208"/>
      <c r="J52" s="207"/>
      <c r="K52" s="208"/>
      <c r="L52" s="215"/>
      <c r="M52" s="216"/>
      <c r="N52" s="207"/>
      <c r="O52" s="208"/>
      <c r="P52" s="215"/>
      <c r="Q52" s="216"/>
      <c r="R52" s="215">
        <v>0.3</v>
      </c>
      <c r="S52" s="216"/>
      <c r="T52" s="215">
        <v>0.7</v>
      </c>
      <c r="U52" s="216"/>
      <c r="V52" s="235">
        <f>R53+T53</f>
        <v>46598.402047999996</v>
      </c>
    </row>
    <row r="53" spans="1:23" ht="15" customHeight="1">
      <c r="A53" s="226"/>
      <c r="B53" s="229"/>
      <c r="C53" s="230"/>
      <c r="D53" s="232"/>
      <c r="E53" s="246"/>
      <c r="F53" s="213">
        <v>0</v>
      </c>
      <c r="G53" s="214"/>
      <c r="H53" s="213">
        <v>0</v>
      </c>
      <c r="I53" s="214"/>
      <c r="J53" s="213">
        <v>0</v>
      </c>
      <c r="K53" s="214"/>
      <c r="L53" s="205">
        <f>R52*L52</f>
        <v>0</v>
      </c>
      <c r="M53" s="206"/>
      <c r="N53" s="213">
        <f>R52*N52</f>
        <v>0</v>
      </c>
      <c r="O53" s="214"/>
      <c r="P53" s="205">
        <f>R52*P52</f>
        <v>0</v>
      </c>
      <c r="Q53" s="206"/>
      <c r="R53" s="205">
        <f>E52*0.3</f>
        <v>13979.520614399999</v>
      </c>
      <c r="S53" s="206"/>
      <c r="T53" s="205">
        <f>E52*0.7</f>
        <v>32618.881433599996</v>
      </c>
      <c r="U53" s="206"/>
      <c r="V53" s="235"/>
      <c r="W53" s="50">
        <f>T53+R53</f>
        <v>46598.402047999996</v>
      </c>
    </row>
    <row r="54" spans="1:22" ht="15" customHeight="1">
      <c r="A54" s="225" t="s">
        <v>155</v>
      </c>
      <c r="B54" s="227" t="s">
        <v>58</v>
      </c>
      <c r="C54" s="228"/>
      <c r="D54" s="231">
        <f>V54*100/V56</f>
        <v>8.244686716366628</v>
      </c>
      <c r="E54" s="245">
        <f>Planilha!H231*1.28</f>
        <v>78545.312896</v>
      </c>
      <c r="F54" s="207"/>
      <c r="G54" s="208"/>
      <c r="H54" s="207"/>
      <c r="I54" s="208"/>
      <c r="J54" s="207"/>
      <c r="K54" s="208"/>
      <c r="L54" s="215"/>
      <c r="M54" s="216"/>
      <c r="N54" s="207"/>
      <c r="O54" s="208"/>
      <c r="P54" s="215"/>
      <c r="Q54" s="216"/>
      <c r="R54" s="215">
        <v>0.5</v>
      </c>
      <c r="S54" s="216"/>
      <c r="T54" s="207">
        <v>0.5</v>
      </c>
      <c r="U54" s="208"/>
      <c r="V54" s="235">
        <f>R55+T55</f>
        <v>78545.312896</v>
      </c>
    </row>
    <row r="55" spans="1:23" ht="15" customHeight="1" thickBot="1">
      <c r="A55" s="260"/>
      <c r="B55" s="261"/>
      <c r="C55" s="262"/>
      <c r="D55" s="263"/>
      <c r="E55" s="280"/>
      <c r="F55" s="217">
        <f>F54*V54</f>
        <v>0</v>
      </c>
      <c r="G55" s="218"/>
      <c r="H55" s="217">
        <f>V54*H54</f>
        <v>0</v>
      </c>
      <c r="I55" s="218"/>
      <c r="J55" s="217">
        <f>V54*J54</f>
        <v>0</v>
      </c>
      <c r="K55" s="218"/>
      <c r="L55" s="217">
        <f>$V$54*L54</f>
        <v>0</v>
      </c>
      <c r="M55" s="218"/>
      <c r="N55" s="217">
        <f>R54*N54</f>
        <v>0</v>
      </c>
      <c r="O55" s="218"/>
      <c r="P55" s="217">
        <f>$V$54*P54</f>
        <v>0</v>
      </c>
      <c r="Q55" s="218"/>
      <c r="R55" s="217">
        <f>E54*0.5</f>
        <v>39272.656448</v>
      </c>
      <c r="S55" s="218"/>
      <c r="T55" s="217">
        <f>E54*0.5</f>
        <v>39272.656448</v>
      </c>
      <c r="U55" s="218"/>
      <c r="V55" s="259"/>
      <c r="W55" s="21">
        <f>SUM(F55:U55)</f>
        <v>78545.312896</v>
      </c>
    </row>
    <row r="56" spans="1:22" ht="24.75" customHeight="1">
      <c r="A56" s="248" t="s">
        <v>79</v>
      </c>
      <c r="B56" s="249"/>
      <c r="C56" s="249" t="s">
        <v>80</v>
      </c>
      <c r="D56" s="249"/>
      <c r="E56" s="128">
        <f>SUM(E16:E55)</f>
        <v>952677.9560959999</v>
      </c>
      <c r="F56" s="203">
        <f>F17+F21+F23+F25+F27+F29+F51+F19</f>
        <v>80315.24897280001</v>
      </c>
      <c r="G56" s="204"/>
      <c r="H56" s="203">
        <f>H17+H25+H31+H33+H51</f>
        <v>88535.8697728</v>
      </c>
      <c r="I56" s="204"/>
      <c r="J56" s="203">
        <f>J17+J31+J35+J51</f>
        <v>100502.2011904</v>
      </c>
      <c r="K56" s="204"/>
      <c r="L56" s="203">
        <f>L17+L27+L29+L35+L37+L51</f>
        <v>160492.43504640003</v>
      </c>
      <c r="M56" s="204"/>
      <c r="N56" s="203">
        <f>N17+N27+N29+N39+N43+N47+N51</f>
        <v>92161.613888</v>
      </c>
      <c r="O56" s="204"/>
      <c r="P56" s="203">
        <f>P17+P27+P29+P39+P43+P51+0</f>
        <v>106003.65560320001</v>
      </c>
      <c r="Q56" s="204"/>
      <c r="R56" s="203">
        <f>R17+R27+R29+R43+R47+R51+R53+R55</f>
        <v>160747.7908224</v>
      </c>
      <c r="S56" s="204"/>
      <c r="T56" s="203">
        <f>T17+T27+T29+T33+T41+T45+T47+T49+T51+T53+T55</f>
        <v>163919.1408</v>
      </c>
      <c r="U56" s="204"/>
      <c r="V56" s="200">
        <f>SUM(V16:V55)</f>
        <v>952677.9560959999</v>
      </c>
    </row>
    <row r="57" spans="1:22" ht="24.75" customHeight="1">
      <c r="A57" s="250"/>
      <c r="B57" s="251"/>
      <c r="C57" s="252" t="s">
        <v>81</v>
      </c>
      <c r="D57" s="252"/>
      <c r="E57" s="124"/>
      <c r="F57" s="209">
        <f>F56</f>
        <v>80315.24897280001</v>
      </c>
      <c r="G57" s="253"/>
      <c r="H57" s="209">
        <f>F57+H56</f>
        <v>168851.1187456</v>
      </c>
      <c r="I57" s="210"/>
      <c r="J57" s="209">
        <f>H57+J56</f>
        <v>269353.319936</v>
      </c>
      <c r="K57" s="210"/>
      <c r="L57" s="209">
        <f>J57+L56</f>
        <v>429845.7549824</v>
      </c>
      <c r="M57" s="210"/>
      <c r="N57" s="209">
        <f>L57+N56</f>
        <v>522007.3688704</v>
      </c>
      <c r="O57" s="210"/>
      <c r="P57" s="209">
        <f>N57+P56</f>
        <v>628011.0244736</v>
      </c>
      <c r="Q57" s="210"/>
      <c r="R57" s="209">
        <f>P57+R56</f>
        <v>788758.815296</v>
      </c>
      <c r="S57" s="210"/>
      <c r="T57" s="209">
        <f>R57+T56</f>
        <v>952677.956096</v>
      </c>
      <c r="U57" s="210"/>
      <c r="V57" s="201"/>
    </row>
    <row r="58" spans="1:22" ht="24.75" customHeight="1">
      <c r="A58" s="257" t="s">
        <v>82</v>
      </c>
      <c r="B58" s="252"/>
      <c r="C58" s="251" t="s">
        <v>83</v>
      </c>
      <c r="D58" s="251"/>
      <c r="E58" s="125"/>
      <c r="F58" s="256">
        <f>F56*100/$V$56</f>
        <v>8.430472066544464</v>
      </c>
      <c r="G58" s="253"/>
      <c r="H58" s="209">
        <f>H56*100/V56</f>
        <v>9.293368153033907</v>
      </c>
      <c r="I58" s="210"/>
      <c r="J58" s="209">
        <f>J56*100/V56</f>
        <v>10.549441240589863</v>
      </c>
      <c r="K58" s="210"/>
      <c r="L58" s="256">
        <f>L56*100/V56</f>
        <v>16.84645204808617</v>
      </c>
      <c r="M58" s="253"/>
      <c r="N58" s="209">
        <f>N56*100/V56</f>
        <v>9.673952598386041</v>
      </c>
      <c r="O58" s="210"/>
      <c r="P58" s="256">
        <f>P56*100/$V$56</f>
        <v>11.126913866842761</v>
      </c>
      <c r="Q58" s="253"/>
      <c r="R58" s="256">
        <f>R56*100/V56</f>
        <v>16.873256045634974</v>
      </c>
      <c r="S58" s="253"/>
      <c r="T58" s="209">
        <f>T56*100/V56</f>
        <v>17.206143980881837</v>
      </c>
      <c r="U58" s="210"/>
      <c r="V58" s="201"/>
    </row>
    <row r="59" spans="1:22" ht="33.75" customHeight="1" thickBot="1">
      <c r="A59" s="258"/>
      <c r="B59" s="247"/>
      <c r="C59" s="247" t="s">
        <v>84</v>
      </c>
      <c r="D59" s="247"/>
      <c r="E59" s="126"/>
      <c r="F59" s="254">
        <f>F58</f>
        <v>8.430472066544464</v>
      </c>
      <c r="G59" s="255"/>
      <c r="H59" s="211">
        <f>F59+H58</f>
        <v>17.72384021957837</v>
      </c>
      <c r="I59" s="212"/>
      <c r="J59" s="211">
        <f>H59+J58</f>
        <v>28.273281460168235</v>
      </c>
      <c r="K59" s="212"/>
      <c r="L59" s="254">
        <f>J59+L58</f>
        <v>45.119733508254406</v>
      </c>
      <c r="M59" s="255"/>
      <c r="N59" s="211">
        <f>L59+N58</f>
        <v>54.79368610664045</v>
      </c>
      <c r="O59" s="212"/>
      <c r="P59" s="254">
        <f>N59+P58</f>
        <v>65.9205999734832</v>
      </c>
      <c r="Q59" s="255"/>
      <c r="R59" s="254">
        <f>P59+R58</f>
        <v>82.79385601911818</v>
      </c>
      <c r="S59" s="255"/>
      <c r="T59" s="211">
        <f>R59+T58</f>
        <v>100.00000000000001</v>
      </c>
      <c r="U59" s="212"/>
      <c r="V59" s="202"/>
    </row>
    <row r="60" spans="1:22" ht="18.75" customHeight="1">
      <c r="A60" s="273" t="s">
        <v>632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</row>
    <row r="61" spans="4:22" ht="30" customHeight="1">
      <c r="D61" s="17"/>
      <c r="E61" s="17"/>
      <c r="V61"/>
    </row>
    <row r="62" ht="19.5" customHeight="1">
      <c r="V62"/>
    </row>
    <row r="63" spans="1:22" ht="19.5" customHeight="1">
      <c r="A63" s="272" t="s">
        <v>202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 t="s">
        <v>204</v>
      </c>
      <c r="N63" s="272"/>
      <c r="O63" s="272"/>
      <c r="P63" s="272"/>
      <c r="Q63" s="272"/>
      <c r="R63" s="272"/>
      <c r="S63" s="272"/>
      <c r="T63" s="272"/>
      <c r="U63" s="272"/>
      <c r="V63" s="272"/>
    </row>
    <row r="64" spans="1:22" ht="19.5" customHeight="1">
      <c r="A64" s="244" t="s">
        <v>203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 t="s">
        <v>248</v>
      </c>
      <c r="N64" s="244"/>
      <c r="O64" s="244"/>
      <c r="P64" s="244"/>
      <c r="Q64" s="244"/>
      <c r="R64" s="244"/>
      <c r="S64" s="244"/>
      <c r="T64" s="244"/>
      <c r="U64" s="244"/>
      <c r="V64" s="244"/>
    </row>
    <row r="65" spans="7:22" ht="15.75"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3"/>
      <c r="S65" s="49"/>
      <c r="T65" s="49"/>
      <c r="U65" s="49"/>
      <c r="V65"/>
    </row>
    <row r="66" spans="7:22" ht="12.75">
      <c r="G66" s="49"/>
      <c r="H66" s="49"/>
      <c r="I66" s="49"/>
      <c r="J66" s="49"/>
      <c r="K66" s="49"/>
      <c r="L66" s="49"/>
      <c r="M66" s="49"/>
      <c r="N66" s="49"/>
      <c r="O66" s="49"/>
      <c r="P66" s="49"/>
      <c r="R66" s="49"/>
      <c r="S66" s="49"/>
      <c r="T66" s="49"/>
      <c r="U66" s="49"/>
      <c r="V66"/>
    </row>
    <row r="67" ht="12.75">
      <c r="V67"/>
    </row>
    <row r="68" ht="12.75">
      <c r="V68"/>
    </row>
    <row r="69" ht="12.75">
      <c r="V69"/>
    </row>
    <row r="70" ht="12.75">
      <c r="V70"/>
    </row>
    <row r="71" ht="12.75">
      <c r="V71"/>
    </row>
    <row r="72" ht="12.75">
      <c r="V72"/>
    </row>
    <row r="73" ht="12.75">
      <c r="V73"/>
    </row>
    <row r="74" ht="12.75">
      <c r="V74"/>
    </row>
    <row r="75" ht="12.75">
      <c r="V75"/>
    </row>
    <row r="76" ht="12.75">
      <c r="V76"/>
    </row>
    <row r="77" ht="12.75">
      <c r="V77"/>
    </row>
    <row r="78" ht="12.75">
      <c r="V78"/>
    </row>
    <row r="79" ht="12.75">
      <c r="V79"/>
    </row>
    <row r="80" ht="12.75">
      <c r="V80"/>
    </row>
    <row r="81" ht="12.75">
      <c r="V81"/>
    </row>
    <row r="82" ht="12.75">
      <c r="V82"/>
    </row>
    <row r="83" ht="12.75">
      <c r="V83"/>
    </row>
    <row r="84" ht="12.75">
      <c r="V84"/>
    </row>
    <row r="85" ht="12.75">
      <c r="V85"/>
    </row>
    <row r="86" ht="12.75"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  <row r="200" ht="12.75">
      <c r="V200"/>
    </row>
    <row r="201" ht="12.75">
      <c r="V201"/>
    </row>
    <row r="202" ht="12.75">
      <c r="V202"/>
    </row>
    <row r="203" ht="12.75">
      <c r="V203"/>
    </row>
    <row r="204" ht="12.75">
      <c r="V204"/>
    </row>
    <row r="205" ht="12.75">
      <c r="V205"/>
    </row>
    <row r="206" ht="12.75">
      <c r="V206"/>
    </row>
    <row r="207" ht="12.75">
      <c r="V207"/>
    </row>
    <row r="208" ht="12.75">
      <c r="V208"/>
    </row>
    <row r="209" ht="12.75">
      <c r="V209"/>
    </row>
    <row r="210" ht="12.75">
      <c r="V210"/>
    </row>
    <row r="211" ht="12.75">
      <c r="V211"/>
    </row>
    <row r="212" ht="12.75">
      <c r="V212"/>
    </row>
    <row r="213" ht="12.75">
      <c r="V213"/>
    </row>
    <row r="214" ht="12.75">
      <c r="V214"/>
    </row>
    <row r="215" ht="12.75">
      <c r="V215"/>
    </row>
    <row r="216" ht="12.75">
      <c r="V216"/>
    </row>
    <row r="217" ht="12.75">
      <c r="V217"/>
    </row>
    <row r="218" ht="12.75">
      <c r="V218"/>
    </row>
    <row r="219" ht="12.75">
      <c r="V219"/>
    </row>
    <row r="220" ht="12.75">
      <c r="V220"/>
    </row>
    <row r="221" ht="12.75">
      <c r="V221"/>
    </row>
    <row r="222" ht="12.75">
      <c r="V222"/>
    </row>
    <row r="223" ht="12.75">
      <c r="V223"/>
    </row>
    <row r="224" ht="12.75">
      <c r="V224"/>
    </row>
    <row r="225" ht="12.75">
      <c r="V225"/>
    </row>
    <row r="226" ht="12.75">
      <c r="V226"/>
    </row>
    <row r="227" ht="12.75">
      <c r="V227"/>
    </row>
    <row r="228" ht="12.75">
      <c r="V228"/>
    </row>
    <row r="229" ht="12.75">
      <c r="V229"/>
    </row>
    <row r="230" ht="12.75">
      <c r="V230"/>
    </row>
    <row r="231" ht="12.75">
      <c r="V231"/>
    </row>
    <row r="232" ht="12.75">
      <c r="V232"/>
    </row>
    <row r="233" ht="12.75">
      <c r="V233"/>
    </row>
    <row r="234" ht="12.75">
      <c r="V234"/>
    </row>
    <row r="235" ht="12.75">
      <c r="V235"/>
    </row>
    <row r="236" ht="12.75">
      <c r="V236"/>
    </row>
    <row r="237" ht="12.75">
      <c r="V237"/>
    </row>
    <row r="238" ht="12.75">
      <c r="V238"/>
    </row>
    <row r="239" ht="12.75">
      <c r="V239"/>
    </row>
    <row r="240" ht="12.75">
      <c r="V240"/>
    </row>
    <row r="241" ht="12.75">
      <c r="V241"/>
    </row>
    <row r="242" ht="12.75">
      <c r="V242"/>
    </row>
    <row r="243" ht="12.75">
      <c r="V243"/>
    </row>
    <row r="244" ht="12.75">
      <c r="V244"/>
    </row>
    <row r="245" ht="12.75">
      <c r="V245"/>
    </row>
    <row r="246" ht="12.75">
      <c r="V246"/>
    </row>
    <row r="247" ht="12.75">
      <c r="V247"/>
    </row>
    <row r="248" ht="12.75">
      <c r="V248"/>
    </row>
    <row r="249" ht="12.75">
      <c r="V249"/>
    </row>
    <row r="250" ht="12.75">
      <c r="V250"/>
    </row>
    <row r="251" ht="12.75">
      <c r="V251"/>
    </row>
    <row r="252" ht="12.75">
      <c r="V252"/>
    </row>
    <row r="253" ht="12.75">
      <c r="V253"/>
    </row>
    <row r="254" ht="12.75">
      <c r="V254"/>
    </row>
    <row r="255" ht="12.75">
      <c r="V255"/>
    </row>
    <row r="256" ht="12.75">
      <c r="V256"/>
    </row>
    <row r="257" ht="12.75">
      <c r="V257"/>
    </row>
    <row r="258" ht="12.75">
      <c r="V258"/>
    </row>
    <row r="259" ht="12.75">
      <c r="V259"/>
    </row>
  </sheetData>
  <sheetProtection/>
  <mergeCells count="480">
    <mergeCell ref="E54:E55"/>
    <mergeCell ref="E40:E41"/>
    <mergeCell ref="E42:E43"/>
    <mergeCell ref="E44:E45"/>
    <mergeCell ref="E46:E47"/>
    <mergeCell ref="E48:E49"/>
    <mergeCell ref="E50:E51"/>
    <mergeCell ref="E28:E29"/>
    <mergeCell ref="E30:E31"/>
    <mergeCell ref="E32:E33"/>
    <mergeCell ref="E34:E35"/>
    <mergeCell ref="E36:E37"/>
    <mergeCell ref="E38:E39"/>
    <mergeCell ref="E16:E17"/>
    <mergeCell ref="E18:E19"/>
    <mergeCell ref="E20:E21"/>
    <mergeCell ref="E22:E23"/>
    <mergeCell ref="E24:E25"/>
    <mergeCell ref="E26:E27"/>
    <mergeCell ref="L59:M59"/>
    <mergeCell ref="N59:O59"/>
    <mergeCell ref="P59:Q59"/>
    <mergeCell ref="L57:M57"/>
    <mergeCell ref="N57:O57"/>
    <mergeCell ref="P57:Q57"/>
    <mergeCell ref="L58:M58"/>
    <mergeCell ref="N58:O58"/>
    <mergeCell ref="P58:Q58"/>
    <mergeCell ref="L55:M55"/>
    <mergeCell ref="N55:O55"/>
    <mergeCell ref="P55:Q55"/>
    <mergeCell ref="L56:M56"/>
    <mergeCell ref="N56:O56"/>
    <mergeCell ref="P56:Q56"/>
    <mergeCell ref="P52:Q52"/>
    <mergeCell ref="L53:M53"/>
    <mergeCell ref="N53:O53"/>
    <mergeCell ref="P53:Q53"/>
    <mergeCell ref="L54:M54"/>
    <mergeCell ref="N54:O54"/>
    <mergeCell ref="P54:Q54"/>
    <mergeCell ref="L50:M50"/>
    <mergeCell ref="N50:O50"/>
    <mergeCell ref="P50:Q50"/>
    <mergeCell ref="L51:M51"/>
    <mergeCell ref="N51:O51"/>
    <mergeCell ref="P51:Q51"/>
    <mergeCell ref="N47:O47"/>
    <mergeCell ref="P47:Q47"/>
    <mergeCell ref="L48:M48"/>
    <mergeCell ref="N48:O48"/>
    <mergeCell ref="P48:Q48"/>
    <mergeCell ref="L49:M49"/>
    <mergeCell ref="N49:O49"/>
    <mergeCell ref="P49:Q49"/>
    <mergeCell ref="L45:M45"/>
    <mergeCell ref="N45:O45"/>
    <mergeCell ref="P45:Q45"/>
    <mergeCell ref="L46:M46"/>
    <mergeCell ref="N46:O46"/>
    <mergeCell ref="P46:Q46"/>
    <mergeCell ref="L43:M43"/>
    <mergeCell ref="N43:O43"/>
    <mergeCell ref="P43:Q43"/>
    <mergeCell ref="L44:M44"/>
    <mergeCell ref="N44:O44"/>
    <mergeCell ref="P44:Q44"/>
    <mergeCell ref="L40:M40"/>
    <mergeCell ref="N40:O40"/>
    <mergeCell ref="P40:Q40"/>
    <mergeCell ref="P41:Q41"/>
    <mergeCell ref="L42:M42"/>
    <mergeCell ref="N42:O42"/>
    <mergeCell ref="P42:Q42"/>
    <mergeCell ref="L38:M38"/>
    <mergeCell ref="N38:O38"/>
    <mergeCell ref="P38:Q38"/>
    <mergeCell ref="L39:M39"/>
    <mergeCell ref="N39:O39"/>
    <mergeCell ref="P39:Q39"/>
    <mergeCell ref="L36:M36"/>
    <mergeCell ref="N36:O36"/>
    <mergeCell ref="P36:Q36"/>
    <mergeCell ref="L37:M37"/>
    <mergeCell ref="N37:O37"/>
    <mergeCell ref="P37:Q37"/>
    <mergeCell ref="P32:Q32"/>
    <mergeCell ref="L33:M33"/>
    <mergeCell ref="N33:O33"/>
    <mergeCell ref="P33:Q33"/>
    <mergeCell ref="P34:Q34"/>
    <mergeCell ref="L35:M35"/>
    <mergeCell ref="N35:O35"/>
    <mergeCell ref="P35:Q35"/>
    <mergeCell ref="L29:M29"/>
    <mergeCell ref="N29:O29"/>
    <mergeCell ref="P29:Q29"/>
    <mergeCell ref="L30:M30"/>
    <mergeCell ref="N30:O30"/>
    <mergeCell ref="P30:Q30"/>
    <mergeCell ref="P26:Q26"/>
    <mergeCell ref="L27:M27"/>
    <mergeCell ref="N27:O27"/>
    <mergeCell ref="P27:Q27"/>
    <mergeCell ref="L28:M28"/>
    <mergeCell ref="N28:O28"/>
    <mergeCell ref="P28:Q28"/>
    <mergeCell ref="L22:M22"/>
    <mergeCell ref="N22:O22"/>
    <mergeCell ref="P22:Q22"/>
    <mergeCell ref="L25:M25"/>
    <mergeCell ref="N25:O25"/>
    <mergeCell ref="P25:Q25"/>
    <mergeCell ref="N19:O19"/>
    <mergeCell ref="P19:Q19"/>
    <mergeCell ref="L20:M20"/>
    <mergeCell ref="N20:O20"/>
    <mergeCell ref="P20:Q20"/>
    <mergeCell ref="L21:M21"/>
    <mergeCell ref="N21:O21"/>
    <mergeCell ref="P21:Q21"/>
    <mergeCell ref="N15:O15"/>
    <mergeCell ref="P15:Q15"/>
    <mergeCell ref="L16:M16"/>
    <mergeCell ref="N16:O16"/>
    <mergeCell ref="P16:Q16"/>
    <mergeCell ref="L17:M17"/>
    <mergeCell ref="N17:O17"/>
    <mergeCell ref="P17:Q17"/>
    <mergeCell ref="A10:V10"/>
    <mergeCell ref="A7:V7"/>
    <mergeCell ref="A6:V6"/>
    <mergeCell ref="A5:V5"/>
    <mergeCell ref="F34:G34"/>
    <mergeCell ref="F35:G35"/>
    <mergeCell ref="R35:S35"/>
    <mergeCell ref="R34:S34"/>
    <mergeCell ref="H34:I34"/>
    <mergeCell ref="H35:I35"/>
    <mergeCell ref="T34:U34"/>
    <mergeCell ref="L34:M34"/>
    <mergeCell ref="N34:O34"/>
    <mergeCell ref="A14:V14"/>
    <mergeCell ref="B15:C15"/>
    <mergeCell ref="F15:G15"/>
    <mergeCell ref="R15:S15"/>
    <mergeCell ref="D16:D17"/>
    <mergeCell ref="F16:G16"/>
    <mergeCell ref="L15:M15"/>
    <mergeCell ref="H15:I15"/>
    <mergeCell ref="J15:K15"/>
    <mergeCell ref="A18:A19"/>
    <mergeCell ref="B18:C19"/>
    <mergeCell ref="D18:D19"/>
    <mergeCell ref="F18:G18"/>
    <mergeCell ref="F19:G19"/>
    <mergeCell ref="A16:A17"/>
    <mergeCell ref="B16:C17"/>
    <mergeCell ref="J16:K16"/>
    <mergeCell ref="V18:V19"/>
    <mergeCell ref="R19:S19"/>
    <mergeCell ref="R16:S16"/>
    <mergeCell ref="V16:V17"/>
    <mergeCell ref="R17:S17"/>
    <mergeCell ref="F17:G17"/>
    <mergeCell ref="L18:M18"/>
    <mergeCell ref="N18:O18"/>
    <mergeCell ref="P18:Q18"/>
    <mergeCell ref="L19:M19"/>
    <mergeCell ref="V20:V21"/>
    <mergeCell ref="R21:S21"/>
    <mergeCell ref="A20:A21"/>
    <mergeCell ref="B20:C21"/>
    <mergeCell ref="D20:D21"/>
    <mergeCell ref="F20:G20"/>
    <mergeCell ref="F21:G21"/>
    <mergeCell ref="R20:S20"/>
    <mergeCell ref="H21:I21"/>
    <mergeCell ref="J21:K21"/>
    <mergeCell ref="A22:A23"/>
    <mergeCell ref="B22:C23"/>
    <mergeCell ref="D22:D23"/>
    <mergeCell ref="F22:G22"/>
    <mergeCell ref="F23:G23"/>
    <mergeCell ref="R22:S22"/>
    <mergeCell ref="J23:K23"/>
    <mergeCell ref="L23:M23"/>
    <mergeCell ref="N23:O23"/>
    <mergeCell ref="P23:Q23"/>
    <mergeCell ref="V22:V23"/>
    <mergeCell ref="R23:S23"/>
    <mergeCell ref="J25:K25"/>
    <mergeCell ref="T22:U22"/>
    <mergeCell ref="T23:U23"/>
    <mergeCell ref="L24:M24"/>
    <mergeCell ref="N24:O24"/>
    <mergeCell ref="P24:Q24"/>
    <mergeCell ref="J22:K22"/>
    <mergeCell ref="J24:K24"/>
    <mergeCell ref="A28:A29"/>
    <mergeCell ref="B28:C29"/>
    <mergeCell ref="D28:D29"/>
    <mergeCell ref="V24:V25"/>
    <mergeCell ref="R25:S25"/>
    <mergeCell ref="A24:A25"/>
    <mergeCell ref="B24:C25"/>
    <mergeCell ref="D24:D25"/>
    <mergeCell ref="A26:A27"/>
    <mergeCell ref="B26:C27"/>
    <mergeCell ref="D26:D27"/>
    <mergeCell ref="F26:G26"/>
    <mergeCell ref="F27:G27"/>
    <mergeCell ref="H26:I26"/>
    <mergeCell ref="H27:I27"/>
    <mergeCell ref="V26:V27"/>
    <mergeCell ref="R27:S27"/>
    <mergeCell ref="J27:K27"/>
    <mergeCell ref="L26:M26"/>
    <mergeCell ref="N26:O26"/>
    <mergeCell ref="V28:V29"/>
    <mergeCell ref="R29:S29"/>
    <mergeCell ref="R26:S26"/>
    <mergeCell ref="A63:L63"/>
    <mergeCell ref="M63:V63"/>
    <mergeCell ref="A60:V60"/>
    <mergeCell ref="A30:A31"/>
    <mergeCell ref="B30:C31"/>
    <mergeCell ref="D30:D31"/>
    <mergeCell ref="F30:G30"/>
    <mergeCell ref="F31:G31"/>
    <mergeCell ref="R30:S30"/>
    <mergeCell ref="L31:M31"/>
    <mergeCell ref="N31:O31"/>
    <mergeCell ref="P31:Q31"/>
    <mergeCell ref="V32:V33"/>
    <mergeCell ref="R33:S33"/>
    <mergeCell ref="V30:V31"/>
    <mergeCell ref="R31:S31"/>
    <mergeCell ref="R32:S32"/>
    <mergeCell ref="T33:U33"/>
    <mergeCell ref="A32:A33"/>
    <mergeCell ref="B32:C33"/>
    <mergeCell ref="D32:D33"/>
    <mergeCell ref="F32:G32"/>
    <mergeCell ref="F33:G33"/>
    <mergeCell ref="H32:I32"/>
    <mergeCell ref="H33:I33"/>
    <mergeCell ref="L32:M32"/>
    <mergeCell ref="N32:O32"/>
    <mergeCell ref="F38:G38"/>
    <mergeCell ref="D38:D39"/>
    <mergeCell ref="F39:G39"/>
    <mergeCell ref="A36:A37"/>
    <mergeCell ref="B36:C37"/>
    <mergeCell ref="D36:D37"/>
    <mergeCell ref="A38:A39"/>
    <mergeCell ref="B38:C39"/>
    <mergeCell ref="F36:G36"/>
    <mergeCell ref="F37:G37"/>
    <mergeCell ref="A42:A43"/>
    <mergeCell ref="B42:C43"/>
    <mergeCell ref="D42:D43"/>
    <mergeCell ref="F42:G42"/>
    <mergeCell ref="F43:G43"/>
    <mergeCell ref="B40:C41"/>
    <mergeCell ref="D40:D41"/>
    <mergeCell ref="F40:G40"/>
    <mergeCell ref="F41:G41"/>
    <mergeCell ref="A40:A41"/>
    <mergeCell ref="D44:D45"/>
    <mergeCell ref="F44:G44"/>
    <mergeCell ref="F45:G45"/>
    <mergeCell ref="V40:V41"/>
    <mergeCell ref="R41:S41"/>
    <mergeCell ref="R40:S40"/>
    <mergeCell ref="L41:M41"/>
    <mergeCell ref="N41:O41"/>
    <mergeCell ref="R45:S45"/>
    <mergeCell ref="J41:K41"/>
    <mergeCell ref="V52:V53"/>
    <mergeCell ref="R53:S53"/>
    <mergeCell ref="R52:S52"/>
    <mergeCell ref="B52:C53"/>
    <mergeCell ref="D52:D53"/>
    <mergeCell ref="F52:G52"/>
    <mergeCell ref="F53:G53"/>
    <mergeCell ref="H52:I52"/>
    <mergeCell ref="L52:M52"/>
    <mergeCell ref="N52:O52"/>
    <mergeCell ref="A58:B59"/>
    <mergeCell ref="C58:D58"/>
    <mergeCell ref="V54:V55"/>
    <mergeCell ref="R55:S55"/>
    <mergeCell ref="J55:K55"/>
    <mergeCell ref="H57:I57"/>
    <mergeCell ref="A54:A55"/>
    <mergeCell ref="B54:C55"/>
    <mergeCell ref="D54:D55"/>
    <mergeCell ref="F54:G54"/>
    <mergeCell ref="F55:G55"/>
    <mergeCell ref="C56:D56"/>
    <mergeCell ref="R56:S56"/>
    <mergeCell ref="F59:G59"/>
    <mergeCell ref="R59:S59"/>
    <mergeCell ref="F56:G56"/>
    <mergeCell ref="F58:G58"/>
    <mergeCell ref="R58:S58"/>
    <mergeCell ref="H59:I59"/>
    <mergeCell ref="J59:K59"/>
    <mergeCell ref="C59:D59"/>
    <mergeCell ref="A56:B57"/>
    <mergeCell ref="C57:D57"/>
    <mergeCell ref="F57:G57"/>
    <mergeCell ref="R57:S57"/>
    <mergeCell ref="H56:I56"/>
    <mergeCell ref="H58:I58"/>
    <mergeCell ref="J56:K56"/>
    <mergeCell ref="J57:K57"/>
    <mergeCell ref="J58:K58"/>
    <mergeCell ref="A50:A51"/>
    <mergeCell ref="B50:C51"/>
    <mergeCell ref="D50:D51"/>
    <mergeCell ref="F50:G50"/>
    <mergeCell ref="F51:G51"/>
    <mergeCell ref="A52:A53"/>
    <mergeCell ref="E52:E53"/>
    <mergeCell ref="A46:A47"/>
    <mergeCell ref="A48:A49"/>
    <mergeCell ref="B48:C49"/>
    <mergeCell ref="D48:D49"/>
    <mergeCell ref="B46:C47"/>
    <mergeCell ref="D46:D47"/>
    <mergeCell ref="A44:A45"/>
    <mergeCell ref="B44:C45"/>
    <mergeCell ref="G65:R65"/>
    <mergeCell ref="R28:S28"/>
    <mergeCell ref="R54:S54"/>
    <mergeCell ref="R43:S43"/>
    <mergeCell ref="A64:L64"/>
    <mergeCell ref="M64:V64"/>
    <mergeCell ref="V44:V45"/>
    <mergeCell ref="R42:S42"/>
    <mergeCell ref="V42:V43"/>
    <mergeCell ref="V50:V51"/>
    <mergeCell ref="R46:S46"/>
    <mergeCell ref="R51:S51"/>
    <mergeCell ref="T48:U48"/>
    <mergeCell ref="V46:V47"/>
    <mergeCell ref="R47:S47"/>
    <mergeCell ref="R50:S50"/>
    <mergeCell ref="F48:G48"/>
    <mergeCell ref="T49:U49"/>
    <mergeCell ref="J47:K47"/>
    <mergeCell ref="F46:G46"/>
    <mergeCell ref="F47:G47"/>
    <mergeCell ref="R48:S48"/>
    <mergeCell ref="J48:K48"/>
    <mergeCell ref="J46:K46"/>
    <mergeCell ref="T46:U46"/>
    <mergeCell ref="L47:M47"/>
    <mergeCell ref="F49:G49"/>
    <mergeCell ref="R49:S49"/>
    <mergeCell ref="H44:I44"/>
    <mergeCell ref="H38:I38"/>
    <mergeCell ref="V34:V35"/>
    <mergeCell ref="H37:I37"/>
    <mergeCell ref="V36:V37"/>
    <mergeCell ref="R37:S37"/>
    <mergeCell ref="V38:V39"/>
    <mergeCell ref="V48:V49"/>
    <mergeCell ref="R36:S36"/>
    <mergeCell ref="R39:S39"/>
    <mergeCell ref="R44:S44"/>
    <mergeCell ref="T42:U42"/>
    <mergeCell ref="T43:U43"/>
    <mergeCell ref="T44:U44"/>
    <mergeCell ref="R38:S38"/>
    <mergeCell ref="J18:K18"/>
    <mergeCell ref="J17:K17"/>
    <mergeCell ref="J19:K19"/>
    <mergeCell ref="J28:K28"/>
    <mergeCell ref="J36:K36"/>
    <mergeCell ref="J20:K20"/>
    <mergeCell ref="J31:K31"/>
    <mergeCell ref="J33:K33"/>
    <mergeCell ref="J35:K35"/>
    <mergeCell ref="F29:G29"/>
    <mergeCell ref="A34:A35"/>
    <mergeCell ref="B34:C35"/>
    <mergeCell ref="H16:I16"/>
    <mergeCell ref="H17:I17"/>
    <mergeCell ref="H18:I18"/>
    <mergeCell ref="H19:I19"/>
    <mergeCell ref="H20:I20"/>
    <mergeCell ref="H28:I28"/>
    <mergeCell ref="D34:D35"/>
    <mergeCell ref="H22:I22"/>
    <mergeCell ref="H23:I23"/>
    <mergeCell ref="H24:I24"/>
    <mergeCell ref="H25:I25"/>
    <mergeCell ref="F28:G28"/>
    <mergeCell ref="F24:G24"/>
    <mergeCell ref="F25:G25"/>
    <mergeCell ref="J44:K44"/>
    <mergeCell ref="H29:I29"/>
    <mergeCell ref="H30:I30"/>
    <mergeCell ref="H36:I36"/>
    <mergeCell ref="H31:I31"/>
    <mergeCell ref="J37:K37"/>
    <mergeCell ref="J39:K39"/>
    <mergeCell ref="J38:K38"/>
    <mergeCell ref="J34:K34"/>
    <mergeCell ref="J29:K29"/>
    <mergeCell ref="H48:I48"/>
    <mergeCell ref="J49:K49"/>
    <mergeCell ref="H53:I53"/>
    <mergeCell ref="H39:I39"/>
    <mergeCell ref="H40:I40"/>
    <mergeCell ref="H41:I41"/>
    <mergeCell ref="H42:I42"/>
    <mergeCell ref="H43:I43"/>
    <mergeCell ref="J45:K45"/>
    <mergeCell ref="J42:K42"/>
    <mergeCell ref="H55:I55"/>
    <mergeCell ref="J50:K50"/>
    <mergeCell ref="J52:K52"/>
    <mergeCell ref="J54:K54"/>
    <mergeCell ref="J51:K51"/>
    <mergeCell ref="H54:I54"/>
    <mergeCell ref="J53:K53"/>
    <mergeCell ref="H51:I51"/>
    <mergeCell ref="H50:I50"/>
    <mergeCell ref="D3:F3"/>
    <mergeCell ref="H46:I46"/>
    <mergeCell ref="H47:I47"/>
    <mergeCell ref="H49:I49"/>
    <mergeCell ref="J40:K40"/>
    <mergeCell ref="J26:K26"/>
    <mergeCell ref="J32:K32"/>
    <mergeCell ref="J30:K30"/>
    <mergeCell ref="J43:K43"/>
    <mergeCell ref="H45:I45"/>
    <mergeCell ref="T31:U31"/>
    <mergeCell ref="T32:U32"/>
    <mergeCell ref="T16:U16"/>
    <mergeCell ref="T17:U17"/>
    <mergeCell ref="T18:U18"/>
    <mergeCell ref="T19:U19"/>
    <mergeCell ref="T20:U20"/>
    <mergeCell ref="T30:U30"/>
    <mergeCell ref="R24:S24"/>
    <mergeCell ref="T15:U15"/>
    <mergeCell ref="T26:U26"/>
    <mergeCell ref="T27:U27"/>
    <mergeCell ref="T28:U28"/>
    <mergeCell ref="T29:U29"/>
    <mergeCell ref="T24:U24"/>
    <mergeCell ref="T25:U25"/>
    <mergeCell ref="T21:U21"/>
    <mergeCell ref="R18:S18"/>
    <mergeCell ref="T54:U54"/>
    <mergeCell ref="T55:U55"/>
    <mergeCell ref="T36:U36"/>
    <mergeCell ref="T37:U37"/>
    <mergeCell ref="T35:U35"/>
    <mergeCell ref="T40:U40"/>
    <mergeCell ref="T41:U41"/>
    <mergeCell ref="T38:U38"/>
    <mergeCell ref="T39:U39"/>
    <mergeCell ref="T45:U45"/>
    <mergeCell ref="V56:V59"/>
    <mergeCell ref="T56:U56"/>
    <mergeCell ref="T47:U47"/>
    <mergeCell ref="T50:U50"/>
    <mergeCell ref="T57:U57"/>
    <mergeCell ref="T58:U58"/>
    <mergeCell ref="T59:U59"/>
    <mergeCell ref="T51:U51"/>
    <mergeCell ref="T52:U52"/>
    <mergeCell ref="T53:U5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41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Renata</cp:lastModifiedBy>
  <cp:lastPrinted>2018-08-02T13:03:11Z</cp:lastPrinted>
  <dcterms:created xsi:type="dcterms:W3CDTF">2009-06-02T19:51:52Z</dcterms:created>
  <dcterms:modified xsi:type="dcterms:W3CDTF">2018-08-02T13:52:12Z</dcterms:modified>
  <cp:category/>
  <cp:version/>
  <cp:contentType/>
  <cp:contentStatus/>
</cp:coreProperties>
</file>