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6672" windowHeight="8760" activeTab="0"/>
  </bookViews>
  <sheets>
    <sheet name="ORÇ UBS MORRO SINAP 2018" sheetId="1" r:id="rId1"/>
    <sheet name="CRONOG MORRO 2018" sheetId="2" r:id="rId2"/>
    <sheet name="Plan2" sheetId="3" r:id="rId3"/>
  </sheets>
  <definedNames>
    <definedName name="_xlnm.Print_Area" localSheetId="1">'CRONOG MORRO 2018'!$A$1:$L$36</definedName>
    <definedName name="_xlnm.Print_Area" localSheetId="0">'ORÇ UBS MORRO SINAP 2018'!$A$1:$H$135</definedName>
    <definedName name="_xlnm.Print_Titles" localSheetId="0">'ORÇ UBS MORRO SINAP 2018'!$1:$14</definedName>
  </definedNames>
  <calcPr fullCalcOnLoad="1"/>
</workbook>
</file>

<file path=xl/sharedStrings.xml><?xml version="1.0" encoding="utf-8"?>
<sst xmlns="http://schemas.openxmlformats.org/spreadsheetml/2006/main" count="406" uniqueCount="298">
  <si>
    <t>1</t>
  </si>
  <si>
    <t>Serviços Preliminares</t>
  </si>
  <si>
    <t>1.1</t>
  </si>
  <si>
    <t>1.2</t>
  </si>
  <si>
    <t>1.3</t>
  </si>
  <si>
    <t>1.4</t>
  </si>
  <si>
    <t>1.5</t>
  </si>
  <si>
    <t>1.6</t>
  </si>
  <si>
    <t>1.7</t>
  </si>
  <si>
    <t>020101</t>
  </si>
  <si>
    <t>m²</t>
  </si>
  <si>
    <t>020103</t>
  </si>
  <si>
    <t>Demolição cobertura de telha ceramica c/ transp</t>
  </si>
  <si>
    <t>Demolição estrutura de madeira c/ transp</t>
  </si>
  <si>
    <t>Demolição de revestimento c/ argamassa c/ transp</t>
  </si>
  <si>
    <t>Demolição de alvenaria tijolo s/ reaprov c/ transp</t>
  </si>
  <si>
    <t>m³</t>
  </si>
  <si>
    <t>020157</t>
  </si>
  <si>
    <t>Demoliçao de calha c/ transp</t>
  </si>
  <si>
    <t>021301</t>
  </si>
  <si>
    <t>Placa de obra em chp 26 c/ pintura e cavalete de madeira 6x12cm - padrao AGETOP</t>
  </si>
  <si>
    <t>021602</t>
  </si>
  <si>
    <t>EPI / PPRA / PCMSO (&lt; 20 func)</t>
  </si>
  <si>
    <t>2</t>
  </si>
  <si>
    <t>Serviço em Terra</t>
  </si>
  <si>
    <t>2.1</t>
  </si>
  <si>
    <t>Regularização do terreno sem apiloamento c/ transp manual de terra escavada</t>
  </si>
  <si>
    <t>041002</t>
  </si>
  <si>
    <t>Apiloamento</t>
  </si>
  <si>
    <t>Total Item  =</t>
  </si>
  <si>
    <t>Total Item =</t>
  </si>
  <si>
    <t>Estrutura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</si>
  <si>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</si>
  <si>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</si>
  <si>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</si>
  <si>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</si>
  <si>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</si>
  <si>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</si>
  <si>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</si>
  <si>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</si>
  <si>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</si>
  <si>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</si>
  <si>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</si>
  <si>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</si>
  <si>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</si>
  <si>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7.1</t>
  </si>
  <si>
    <t>7.2</t>
  </si>
  <si>
    <t>8</t>
  </si>
  <si>
    <t>8.1</t>
  </si>
  <si>
    <t>9</t>
  </si>
  <si>
    <t>9.1</t>
  </si>
  <si>
    <t>9.2</t>
  </si>
  <si>
    <t>Remoção de pintura antiga esmalte</t>
  </si>
  <si>
    <t>260105</t>
  </si>
  <si>
    <t>1.8</t>
  </si>
  <si>
    <t>1.9</t>
  </si>
  <si>
    <t>Retirada de porta c/ transp ate cb</t>
  </si>
  <si>
    <t>1.10</t>
  </si>
  <si>
    <t>Fundações</t>
  </si>
  <si>
    <t>Estaca a trado diam 25cm</t>
  </si>
  <si>
    <t>m</t>
  </si>
  <si>
    <t>Preparo de betoneira e transp manual de concreto Fck 20 Mpa</t>
  </si>
  <si>
    <t>3.3</t>
  </si>
  <si>
    <r>
      <t>m</t>
    </r>
    <r>
      <rPr>
        <i/>
        <sz val="10"/>
        <rFont val="Arial"/>
        <family val="2"/>
      </rPr>
      <t>³</t>
    </r>
  </si>
  <si>
    <t>3.4</t>
  </si>
  <si>
    <t>3.5</t>
  </si>
  <si>
    <t>kg</t>
  </si>
  <si>
    <t>Aço CA 50 - 8.0mm</t>
  </si>
  <si>
    <t>Instalações eletricas</t>
  </si>
  <si>
    <t>Instalações hidro sanitarias</t>
  </si>
  <si>
    <t>Alvenarias</t>
  </si>
  <si>
    <t>Estrutura madeira</t>
  </si>
  <si>
    <t>Cobertura</t>
  </si>
  <si>
    <t>10</t>
  </si>
  <si>
    <t>10.1</t>
  </si>
  <si>
    <t>11</t>
  </si>
  <si>
    <t>11.1</t>
  </si>
  <si>
    <t>12</t>
  </si>
  <si>
    <t>12.1</t>
  </si>
  <si>
    <t>Revestimentos Paredes</t>
  </si>
  <si>
    <t>Revestimento Piso</t>
  </si>
  <si>
    <t>Pintura</t>
  </si>
  <si>
    <t>5.3</t>
  </si>
  <si>
    <t>5.4</t>
  </si>
  <si>
    <t>5.5</t>
  </si>
  <si>
    <t>5.6</t>
  </si>
  <si>
    <t>6.3</t>
  </si>
  <si>
    <t>6.4</t>
  </si>
  <si>
    <t>6.5</t>
  </si>
  <si>
    <t>6.6</t>
  </si>
  <si>
    <t>Aço CA 60B - 4.2 mm</t>
  </si>
  <si>
    <t>Aço CA 50A - 6.3mm</t>
  </si>
  <si>
    <t>4.3</t>
  </si>
  <si>
    <t>4.4</t>
  </si>
  <si>
    <t>4.5</t>
  </si>
  <si>
    <t>4.6</t>
  </si>
  <si>
    <t>4.7</t>
  </si>
  <si>
    <t>Preparo de betoneira e transp manual de concreto Fck 25MPa</t>
  </si>
  <si>
    <t>Lançamento e adensamento manual de concreto</t>
  </si>
  <si>
    <t>Forma tabua cinta superior, util 8 vezes</t>
  </si>
  <si>
    <t>Forma tabua pilar, util 8 vezes</t>
  </si>
  <si>
    <t>4.8</t>
  </si>
  <si>
    <t>4.9</t>
  </si>
  <si>
    <t>4.10</t>
  </si>
  <si>
    <t>4.11</t>
  </si>
  <si>
    <t>4.12</t>
  </si>
  <si>
    <t>Forma tabua cinta baldrame e superior, util 8 vezes</t>
  </si>
  <si>
    <t>Muro de divisa - elevação</t>
  </si>
  <si>
    <t>Aço CA 50A - 8.0mm</t>
  </si>
  <si>
    <t>Aço CA 25 - 4.2mm</t>
  </si>
  <si>
    <t>BDI</t>
  </si>
  <si>
    <t>Total Geral Final</t>
  </si>
  <si>
    <t>Total Geral</t>
  </si>
  <si>
    <t>9.3</t>
  </si>
  <si>
    <t>9.4</t>
  </si>
  <si>
    <t>6.7</t>
  </si>
  <si>
    <t>Cabo isolado PVC 750V, 2,5mm²</t>
  </si>
  <si>
    <t>Cabo telefonico CCI 50 1 par</t>
  </si>
  <si>
    <t>unid</t>
  </si>
  <si>
    <t>Caixa metalica 4"x2"x2"</t>
  </si>
  <si>
    <t>Eletroduto PVC flexivel, mangueira corrugada 25mm</t>
  </si>
  <si>
    <t>Tomada hexagonal 2P + T, 10A - 250V</t>
  </si>
  <si>
    <t>Tomada telefonica (4pinos)</t>
  </si>
  <si>
    <t>Alvenaria tijolo furado,1/2 vez, 6 furo, elevação muro</t>
  </si>
  <si>
    <t>Alvenaria tijolo furado, 1/2 vez, 6 furos, divisoria</t>
  </si>
  <si>
    <t>Estrutura - telha cerâmica, V: 3 a 7m</t>
  </si>
  <si>
    <t>Cobertura c/ telha plan resinada, cor vermelha</t>
  </si>
  <si>
    <t>Embocamento lateral</t>
  </si>
  <si>
    <t>Rufo de chapa galvanizada</t>
  </si>
  <si>
    <t>Chapisco comum</t>
  </si>
  <si>
    <t>Reboco paulista</t>
  </si>
  <si>
    <t>Revestimento ceramico</t>
  </si>
  <si>
    <t>Rejuntamento c/ cimento cola</t>
  </si>
  <si>
    <t>Piso concreto desempenado, esp. 5cm</t>
  </si>
  <si>
    <t>Lançamento e adensamento de concreto em fundação</t>
  </si>
  <si>
    <t xml:space="preserve">Caiação duas demaos muros </t>
  </si>
  <si>
    <t>Pintura verniz em madeira 2 demãos</t>
  </si>
  <si>
    <t>Pintura esmalte esquad ferro</t>
  </si>
  <si>
    <t>Torneira p/ pia diam 3/4 de parede</t>
  </si>
  <si>
    <t>Sifao PVC p/ pia 1 1/2" x 2"</t>
  </si>
  <si>
    <t>Torneira de parede p/ tanque diam 3/4"</t>
  </si>
  <si>
    <t>Sifao p/ tanque 1"x 1 1/2", PVC</t>
  </si>
  <si>
    <t>Registro de gaveta c/ canopla diam 3/4"</t>
  </si>
  <si>
    <t>Tubo soldavel PVC marrom diam 25mm</t>
  </si>
  <si>
    <t>6.8</t>
  </si>
  <si>
    <t>6.9</t>
  </si>
  <si>
    <t>6.10</t>
  </si>
  <si>
    <t>6.11</t>
  </si>
  <si>
    <t>6.12</t>
  </si>
  <si>
    <t>6.13</t>
  </si>
  <si>
    <t>6.14</t>
  </si>
  <si>
    <t>Joelho 90º soldavel diam 25mm</t>
  </si>
  <si>
    <t>Pia granito sintetico 2,0x0,6m - cozinha</t>
  </si>
  <si>
    <t>Adesivo plastico - frasco 850gr</t>
  </si>
  <si>
    <t>Caixa gordura e inspeção de PVC c/ tampa e cesto limp remov de 19L</t>
  </si>
  <si>
    <t>Joelho 90º diam 50mm</t>
  </si>
  <si>
    <t>Junção simples diam 50x50mm</t>
  </si>
  <si>
    <t>Tubo sold p/ esgoto diam 50mm</t>
  </si>
  <si>
    <t>Valvula p/ pia tipo americana diam 3 1/2"</t>
  </si>
  <si>
    <t>Cuba inox 56x34x17cm, cuba nº 02</t>
  </si>
  <si>
    <t>Joelho 90º sold. c/ bucha latao 25x3/4"</t>
  </si>
  <si>
    <t>Moldura tipo "U" invertido com 2cm esp pingadeira em platibanda</t>
  </si>
  <si>
    <t>ESTADO DE GOIÁS</t>
  </si>
  <si>
    <t>PREFEITURA DE MORRINHOS</t>
  </si>
  <si>
    <t>ASSESSORIA DE PLANEJAMENTO</t>
  </si>
  <si>
    <r>
      <t xml:space="preserve">LOCAL: </t>
    </r>
    <r>
      <rPr>
        <sz val="10"/>
        <rFont val="Arial"/>
        <family val="2"/>
      </rPr>
      <t>RUA ADELINO RIBEIRO COM RUA 04, MORRO SAUDADE</t>
    </r>
  </si>
  <si>
    <t>PLANILHA ORÇAMENTÁRIA</t>
  </si>
  <si>
    <t>(MATERIAL/MÃO DE OBRA)</t>
  </si>
  <si>
    <r>
      <t>OBRA:</t>
    </r>
    <r>
      <rPr>
        <sz val="10"/>
        <rFont val="Arial"/>
        <family val="2"/>
      </rPr>
      <t xml:space="preserve"> REFORMA DE PINTURA E CONSTRUÇÃO DE MURO</t>
    </r>
  </si>
  <si>
    <t>6.15</t>
  </si>
  <si>
    <t>6.16</t>
  </si>
  <si>
    <t>10.2</t>
  </si>
  <si>
    <t>10.3</t>
  </si>
  <si>
    <t>10.4</t>
  </si>
  <si>
    <t>10.5</t>
  </si>
  <si>
    <t>12.2</t>
  </si>
  <si>
    <t>12.3</t>
  </si>
  <si>
    <t>12.4</t>
  </si>
  <si>
    <t>12.5</t>
  </si>
  <si>
    <t>Item</t>
  </si>
  <si>
    <t>Cód SINAP</t>
  </si>
  <si>
    <t>Descrição dos Serviços</t>
  </si>
  <si>
    <t>Unid</t>
  </si>
  <si>
    <t>Qtd</t>
  </si>
  <si>
    <t>Vl MO</t>
  </si>
  <si>
    <t>Total</t>
  </si>
  <si>
    <t>Vl Mat</t>
  </si>
  <si>
    <t>Calha de chapa galvanizada, nº 24, desenv 33cm</t>
  </si>
  <si>
    <t>Pintura texturizada s/ selador acrilico</t>
  </si>
  <si>
    <t>12.6</t>
  </si>
  <si>
    <t>Pintura PVA 2 demãos s/ selador em paredes</t>
  </si>
  <si>
    <t>Pintura PVA 2 demãos s/ selador no teto</t>
  </si>
  <si>
    <t>QTD</t>
  </si>
  <si>
    <t>ALT</t>
  </si>
  <si>
    <t>LARG</t>
  </si>
  <si>
    <t>DIF COMP</t>
  </si>
  <si>
    <t>ALT PINT</t>
  </si>
  <si>
    <t>JAN 1,2</t>
  </si>
  <si>
    <t>JAN 1,5</t>
  </si>
  <si>
    <t>JAN 0,8</t>
  </si>
  <si>
    <t>ITEM</t>
  </si>
  <si>
    <t xml:space="preserve">DESCRIÇÃO </t>
  </si>
  <si>
    <t>MÊS 01</t>
  </si>
  <si>
    <t>MÊS 02</t>
  </si>
  <si>
    <t>TOTAL</t>
  </si>
  <si>
    <t>Valor</t>
  </si>
  <si>
    <t>%</t>
  </si>
  <si>
    <t>1.0</t>
  </si>
  <si>
    <t>SERVIÇOS PRELIMINARES</t>
  </si>
  <si>
    <t>2.0</t>
  </si>
  <si>
    <t>SERVIÇOS EM TERRA</t>
  </si>
  <si>
    <t>3.0</t>
  </si>
  <si>
    <t>FUNDAÇÃO</t>
  </si>
  <si>
    <t>4.0</t>
  </si>
  <si>
    <t>ESTRUTURA</t>
  </si>
  <si>
    <t>5.0</t>
  </si>
  <si>
    <t>INSTALAÇÕES ELETRICAS</t>
  </si>
  <si>
    <t>INSTALAÇÕES HIDRÁULICAS</t>
  </si>
  <si>
    <t>6.0</t>
  </si>
  <si>
    <t>ALVENARIA</t>
  </si>
  <si>
    <t>7.0</t>
  </si>
  <si>
    <t>COBERTURA</t>
  </si>
  <si>
    <t>8.0</t>
  </si>
  <si>
    <t>9.0</t>
  </si>
  <si>
    <t>10.0</t>
  </si>
  <si>
    <t>REVESTIMENTO DE PISO</t>
  </si>
  <si>
    <t>11.0</t>
  </si>
  <si>
    <t>REVESTIMENTO DE PAREDE</t>
  </si>
  <si>
    <t>12.0</t>
  </si>
  <si>
    <t>PINTURA</t>
  </si>
  <si>
    <t>TOTAL ACUMULADO</t>
  </si>
  <si>
    <r>
      <t xml:space="preserve">Responsável Técnico : </t>
    </r>
    <r>
      <rPr>
        <sz val="10"/>
        <rFont val="Arial"/>
        <family val="2"/>
      </rPr>
      <t>Eng.º Civil Leonardo de Bessa Freitas</t>
    </r>
  </si>
  <si>
    <t>CRONOGRAMA FÍSICO FINANCEIRO - REFORMA DE PINTURA E CONSTRUÇÃO DE MURO</t>
  </si>
  <si>
    <t>ESTRUTURA MADEIRA</t>
  </si>
  <si>
    <r>
      <t xml:space="preserve">Data: </t>
    </r>
    <r>
      <rPr>
        <sz val="10"/>
        <rFont val="Arial"/>
        <family val="2"/>
      </rPr>
      <t>04 / 06 / 2018</t>
    </r>
  </si>
  <si>
    <t>91,32+27,4</t>
  </si>
  <si>
    <t>13</t>
  </si>
  <si>
    <t>13.1</t>
  </si>
  <si>
    <t>Diversos</t>
  </si>
  <si>
    <t>Concertina</t>
  </si>
  <si>
    <t xml:space="preserve">  </t>
  </si>
  <si>
    <t>13.0</t>
  </si>
  <si>
    <t>DIVERSOS</t>
  </si>
  <si>
    <r>
      <t>OBRA:</t>
    </r>
    <r>
      <rPr>
        <sz val="10"/>
        <rFont val="Arial"/>
        <family val="2"/>
      </rPr>
      <t xml:space="preserve"> REFORMAS E AUMENTO NO MURO</t>
    </r>
  </si>
  <si>
    <t>Demolição de pilar conc. arm. manual c/ transp</t>
  </si>
  <si>
    <t>8.2</t>
  </si>
  <si>
    <t>_____________________________</t>
  </si>
  <si>
    <t>Leonardo de Bessa Freitas</t>
  </si>
  <si>
    <t>CREA 10221/D-GO</t>
  </si>
  <si>
    <t>____________________________</t>
  </si>
  <si>
    <t>Porta de madeira para pintura, 90x210cm</t>
  </si>
  <si>
    <t>90823</t>
  </si>
  <si>
    <t>97644</t>
  </si>
  <si>
    <t>97633</t>
  </si>
  <si>
    <t>97622</t>
  </si>
  <si>
    <t>97626</t>
  </si>
  <si>
    <t>94097</t>
  </si>
  <si>
    <t>98229</t>
  </si>
  <si>
    <t>94964</t>
  </si>
  <si>
    <t>74157/04</t>
  </si>
  <si>
    <t>92779</t>
  </si>
  <si>
    <t>92802</t>
  </si>
  <si>
    <t>92270</t>
  </si>
  <si>
    <t>92269</t>
  </si>
  <si>
    <t>94971</t>
  </si>
  <si>
    <t>91926</t>
  </si>
  <si>
    <t>73768/09</t>
  </si>
  <si>
    <t>91940</t>
  </si>
  <si>
    <t>91834</t>
  </si>
  <si>
    <t>91997</t>
  </si>
  <si>
    <t>72337</t>
  </si>
  <si>
    <t>86894</t>
  </si>
  <si>
    <t>86910</t>
  </si>
  <si>
    <t>86883</t>
  </si>
  <si>
    <t>86880</t>
  </si>
  <si>
    <t>86914</t>
  </si>
  <si>
    <t>89987</t>
  </si>
  <si>
    <t>89356</t>
  </si>
  <si>
    <t>89362</t>
  </si>
  <si>
    <t>89366</t>
  </si>
  <si>
    <t>89501</t>
  </si>
  <si>
    <t>89785</t>
  </si>
  <si>
    <t>89712</t>
  </si>
  <si>
    <t>87478</t>
  </si>
  <si>
    <t>94445</t>
  </si>
  <si>
    <t>94224</t>
  </si>
  <si>
    <t>94227</t>
  </si>
  <si>
    <t>94231</t>
  </si>
  <si>
    <t>87878</t>
  </si>
  <si>
    <t>87530</t>
  </si>
  <si>
    <t>87271</t>
  </si>
  <si>
    <t>87304</t>
  </si>
  <si>
    <t>73445</t>
  </si>
  <si>
    <t>88423</t>
  </si>
  <si>
    <t>40905</t>
  </si>
  <si>
    <t>88486</t>
  </si>
  <si>
    <t>88487</t>
  </si>
  <si>
    <t>73924/03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</si>
</sst>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 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49" fontId="0" fillId="0" borderId="10" xfId="0" applyNumberFormat="1" applyBorder="1" applyAlignment="1">
      <alignment horizontal="justify" vertical="center"/>
    </xf>
    <xf numFmtId="4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justify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0" fontId="0" fillId="0" borderId="17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justify" vertical="center"/>
    </xf>
    <xf numFmtId="4" fontId="0" fillId="0" borderId="11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168" fontId="0" fillId="0" borderId="22" xfId="0" applyNumberFormat="1" applyFont="1" applyBorder="1" applyAlignment="1">
      <alignment horizontal="right"/>
    </xf>
    <xf numFmtId="10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right"/>
    </xf>
    <xf numFmtId="10" fontId="0" fillId="0" borderId="23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168" fontId="0" fillId="0" borderId="28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168" fontId="0" fillId="0" borderId="28" xfId="0" applyNumberFormat="1" applyFont="1" applyBorder="1" applyAlignment="1">
      <alignment/>
    </xf>
    <xf numFmtId="10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10" fontId="0" fillId="0" borderId="31" xfId="0" applyNumberFormat="1" applyFont="1" applyBorder="1" applyAlignment="1">
      <alignment/>
    </xf>
    <xf numFmtId="10" fontId="0" fillId="0" borderId="32" xfId="0" applyNumberFormat="1" applyFont="1" applyBorder="1" applyAlignment="1">
      <alignment horizontal="right"/>
    </xf>
    <xf numFmtId="10" fontId="0" fillId="0" borderId="28" xfId="0" applyNumberFormat="1" applyFont="1" applyBorder="1" applyAlignment="1">
      <alignment horizontal="right"/>
    </xf>
    <xf numFmtId="168" fontId="0" fillId="0" borderId="32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/>
    </xf>
    <xf numFmtId="168" fontId="0" fillId="0" borderId="22" xfId="0" applyNumberFormat="1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8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33" borderId="33" xfId="0" applyNumberFormat="1" applyFont="1" applyFill="1" applyBorder="1" applyAlignment="1">
      <alignment horizontal="left" vertical="center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49" fontId="0" fillId="0" borderId="34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0" fillId="0" borderId="11" xfId="0" applyNumberFormat="1" applyFont="1" applyBorder="1" applyAlignment="1">
      <alignment horizontal="right" vertical="center"/>
    </xf>
    <xf numFmtId="49" fontId="1" fillId="33" borderId="33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/>
    </xf>
    <xf numFmtId="49" fontId="1" fillId="33" borderId="2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" fillId="33" borderId="48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1" xfId="0" applyFont="1" applyBorder="1" applyAlignment="1">
      <alignment horizontal="left"/>
    </xf>
    <xf numFmtId="168" fontId="1" fillId="0" borderId="28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10" fontId="1" fillId="0" borderId="29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5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76200</xdr:rowOff>
    </xdr:from>
    <xdr:to>
      <xdr:col>2</xdr:col>
      <xdr:colOff>2447925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7620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66675</xdr:rowOff>
    </xdr:from>
    <xdr:to>
      <xdr:col>3</xdr:col>
      <xdr:colOff>419100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666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35"/>
  <sheetViews>
    <sheetView tabSelected="1" workbookViewId="0" topLeftCell="A1">
      <selection activeCell="E122" sqref="E122"/>
    </sheetView>
  </sheetViews>
  <sheetFormatPr defaultColWidth="9.140625" defaultRowHeight="12.75"/>
  <cols>
    <col min="1" max="1" width="4.57421875" style="3" bestFit="1" customWidth="1"/>
    <col min="2" max="2" width="10.28125" style="3" bestFit="1" customWidth="1"/>
    <col min="3" max="3" width="44.57421875" style="9" customWidth="1"/>
    <col min="4" max="4" width="4.421875" style="3" bestFit="1" customWidth="1"/>
    <col min="5" max="5" width="9.140625" style="5" customWidth="1"/>
    <col min="6" max="6" width="9.140625" style="5" hidden="1" customWidth="1"/>
    <col min="7" max="8" width="9.57421875" style="5" bestFit="1" customWidth="1"/>
  </cols>
  <sheetData>
    <row r="1" ht="12.75"/>
    <row r="2" ht="12.75"/>
    <row r="3" ht="12.75"/>
    <row r="4" ht="12.75"/>
    <row r="5" ht="12.75"/>
    <row r="6" spans="1:10" ht="18">
      <c r="A6" s="108" t="s">
        <v>162</v>
      </c>
      <c r="B6" s="108"/>
      <c r="C6" s="108"/>
      <c r="D6" s="108"/>
      <c r="E6" s="108"/>
      <c r="F6" s="108"/>
      <c r="G6" s="108"/>
      <c r="H6" s="108"/>
      <c r="I6" s="34"/>
      <c r="J6" s="34"/>
    </row>
    <row r="7" spans="1:10" ht="15">
      <c r="A7" s="109" t="s">
        <v>163</v>
      </c>
      <c r="B7" s="109"/>
      <c r="C7" s="109"/>
      <c r="D7" s="109"/>
      <c r="E7" s="109"/>
      <c r="F7" s="109"/>
      <c r="G7" s="109"/>
      <c r="H7" s="109"/>
      <c r="I7" s="35"/>
      <c r="J7" s="35"/>
    </row>
    <row r="8" spans="1:10" ht="12.75">
      <c r="A8" s="110" t="s">
        <v>164</v>
      </c>
      <c r="B8" s="110"/>
      <c r="C8" s="110"/>
      <c r="D8" s="110"/>
      <c r="E8" s="110"/>
      <c r="F8" s="110"/>
      <c r="G8" s="110"/>
      <c r="H8" s="110"/>
      <c r="I8" s="36"/>
      <c r="J8" s="36"/>
    </row>
    <row r="9" spans="1:10" ht="12.75">
      <c r="A9" s="25"/>
      <c r="B9" s="26"/>
      <c r="C9" s="27"/>
      <c r="D9" s="27"/>
      <c r="E9" s="28"/>
      <c r="F9" s="27"/>
      <c r="G9" s="27"/>
      <c r="H9" s="27"/>
      <c r="I9" s="27"/>
      <c r="J9" s="29"/>
    </row>
    <row r="10" spans="1:10" ht="12.75">
      <c r="A10" s="111" t="s">
        <v>243</v>
      </c>
      <c r="B10" s="111"/>
      <c r="C10" s="111"/>
      <c r="D10" s="111"/>
      <c r="E10" s="111"/>
      <c r="F10" s="111"/>
      <c r="G10" s="111"/>
      <c r="H10" s="111"/>
      <c r="I10" s="37"/>
      <c r="J10" s="37"/>
    </row>
    <row r="11" spans="1:10" ht="12.75">
      <c r="A11" s="111" t="s">
        <v>165</v>
      </c>
      <c r="B11" s="111"/>
      <c r="C11" s="111"/>
      <c r="D11" s="111"/>
      <c r="E11" s="111"/>
      <c r="F11" s="111"/>
      <c r="G11" s="111"/>
      <c r="H11" s="111"/>
      <c r="I11" s="37"/>
      <c r="J11" s="37"/>
    </row>
    <row r="12" spans="1:10" ht="12.75">
      <c r="A12" s="30"/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112" t="s">
        <v>166</v>
      </c>
      <c r="B13" s="112"/>
      <c r="C13" s="112"/>
      <c r="D13" s="112"/>
      <c r="E13" s="112"/>
      <c r="F13" s="112"/>
      <c r="G13" s="112"/>
      <c r="H13" s="112"/>
      <c r="I13" s="37"/>
      <c r="J13" s="37"/>
    </row>
    <row r="14" spans="1:10" ht="12.75">
      <c r="A14" s="91" t="s">
        <v>167</v>
      </c>
      <c r="B14" s="91"/>
      <c r="C14" s="91"/>
      <c r="D14" s="91"/>
      <c r="E14" s="91"/>
      <c r="F14" s="91"/>
      <c r="G14" s="91"/>
      <c r="H14" s="91"/>
      <c r="I14" s="38"/>
      <c r="J14" s="38"/>
    </row>
    <row r="15" spans="1:10" ht="13.5" thickBot="1">
      <c r="A15" s="33"/>
      <c r="B15" s="33"/>
      <c r="C15" s="33"/>
      <c r="D15" s="33"/>
      <c r="E15" s="33"/>
      <c r="F15" s="33"/>
      <c r="G15" s="33"/>
      <c r="H15" s="33"/>
      <c r="I15" s="38"/>
      <c r="J15" s="38"/>
    </row>
    <row r="16" spans="1:10" ht="13.5" thickBot="1">
      <c r="A16" s="39" t="s">
        <v>179</v>
      </c>
      <c r="B16" s="40" t="s">
        <v>180</v>
      </c>
      <c r="C16" s="40" t="s">
        <v>181</v>
      </c>
      <c r="D16" s="40" t="s">
        <v>182</v>
      </c>
      <c r="E16" s="40" t="s">
        <v>183</v>
      </c>
      <c r="F16" s="40" t="s">
        <v>186</v>
      </c>
      <c r="G16" s="40" t="s">
        <v>184</v>
      </c>
      <c r="H16" s="41" t="s">
        <v>185</v>
      </c>
      <c r="I16" s="38"/>
      <c r="J16" s="38"/>
    </row>
    <row r="17" spans="1:8" ht="13.5" thickBot="1">
      <c r="A17" s="4" t="s">
        <v>0</v>
      </c>
      <c r="B17" s="105" t="s">
        <v>1</v>
      </c>
      <c r="C17" s="106"/>
      <c r="D17" s="106"/>
      <c r="E17" s="106"/>
      <c r="F17" s="106"/>
      <c r="G17" s="106"/>
      <c r="H17" s="107"/>
    </row>
    <row r="18" spans="1:8" ht="12.75">
      <c r="A18" s="1" t="s">
        <v>2</v>
      </c>
      <c r="B18" s="1" t="s">
        <v>9</v>
      </c>
      <c r="C18" s="9" t="s">
        <v>12</v>
      </c>
      <c r="D18" s="1" t="s">
        <v>10</v>
      </c>
      <c r="E18" s="6">
        <v>14.01</v>
      </c>
      <c r="F18" s="6"/>
      <c r="G18" s="6">
        <v>4.58</v>
      </c>
      <c r="H18" s="6">
        <f>(F18+G18)*E18</f>
        <v>64.1658</v>
      </c>
    </row>
    <row r="19" spans="1:8" ht="12.75">
      <c r="A19" s="1" t="s">
        <v>3</v>
      </c>
      <c r="B19" s="2" t="s">
        <v>11</v>
      </c>
      <c r="C19" s="8" t="s">
        <v>13</v>
      </c>
      <c r="D19" s="2" t="s">
        <v>10</v>
      </c>
      <c r="E19" s="7">
        <v>14.01</v>
      </c>
      <c r="F19" s="7"/>
      <c r="G19" s="7">
        <v>9.92</v>
      </c>
      <c r="H19" s="6">
        <f aca="true" t="shared" si="0" ref="H19:H27">(F19+G19)*E19</f>
        <v>138.9792</v>
      </c>
    </row>
    <row r="20" spans="1:8" ht="12.75">
      <c r="A20" s="1" t="s">
        <v>4</v>
      </c>
      <c r="B20" s="15" t="s">
        <v>252</v>
      </c>
      <c r="C20" s="8" t="s">
        <v>56</v>
      </c>
      <c r="D20" s="2" t="s">
        <v>10</v>
      </c>
      <c r="E20" s="7">
        <v>1.68</v>
      </c>
      <c r="F20" s="7"/>
      <c r="G20" s="7">
        <v>5.44</v>
      </c>
      <c r="H20" s="6">
        <f t="shared" si="0"/>
        <v>9.1392</v>
      </c>
    </row>
    <row r="21" spans="1:8" ht="12.75">
      <c r="A21" s="1" t="s">
        <v>5</v>
      </c>
      <c r="B21" s="15" t="s">
        <v>253</v>
      </c>
      <c r="C21" s="8" t="s">
        <v>14</v>
      </c>
      <c r="D21" s="2" t="s">
        <v>10</v>
      </c>
      <c r="E21" s="7">
        <v>7</v>
      </c>
      <c r="F21" s="7"/>
      <c r="G21" s="7">
        <v>12.92</v>
      </c>
      <c r="H21" s="6">
        <f t="shared" si="0"/>
        <v>90.44</v>
      </c>
    </row>
    <row r="22" spans="1:8" ht="12.75">
      <c r="A22" s="1" t="s">
        <v>6</v>
      </c>
      <c r="B22" s="15" t="s">
        <v>254</v>
      </c>
      <c r="C22" s="8" t="s">
        <v>15</v>
      </c>
      <c r="D22" s="2" t="s">
        <v>16</v>
      </c>
      <c r="E22" s="7">
        <v>1.68</v>
      </c>
      <c r="F22" s="7"/>
      <c r="G22" s="7">
        <v>32.33</v>
      </c>
      <c r="H22" s="6">
        <f t="shared" si="0"/>
        <v>54.31439999999999</v>
      </c>
    </row>
    <row r="23" spans="1:8" ht="12.75">
      <c r="A23" s="1" t="s">
        <v>7</v>
      </c>
      <c r="B23" s="15" t="s">
        <v>255</v>
      </c>
      <c r="C23" s="16" t="s">
        <v>244</v>
      </c>
      <c r="D23" s="2" t="s">
        <v>16</v>
      </c>
      <c r="E23" s="7">
        <v>0.06</v>
      </c>
      <c r="F23" s="7"/>
      <c r="G23" s="7">
        <v>335.75</v>
      </c>
      <c r="H23" s="6">
        <f t="shared" si="0"/>
        <v>20.145</v>
      </c>
    </row>
    <row r="24" spans="1:8" ht="12.75">
      <c r="A24" s="1" t="s">
        <v>8</v>
      </c>
      <c r="B24" s="2" t="s">
        <v>17</v>
      </c>
      <c r="C24" s="8" t="s">
        <v>18</v>
      </c>
      <c r="D24" s="2" t="s">
        <v>10</v>
      </c>
      <c r="E24" s="7">
        <v>8.85</v>
      </c>
      <c r="F24" s="7"/>
      <c r="G24" s="7">
        <v>2.47</v>
      </c>
      <c r="H24" s="6">
        <f t="shared" si="0"/>
        <v>21.8595</v>
      </c>
    </row>
    <row r="25" spans="1:8" ht="12.75">
      <c r="A25" s="1" t="s">
        <v>54</v>
      </c>
      <c r="B25" s="2" t="s">
        <v>53</v>
      </c>
      <c r="C25" s="8" t="s">
        <v>52</v>
      </c>
      <c r="D25" s="2" t="s">
        <v>10</v>
      </c>
      <c r="E25" s="7">
        <v>118.72</v>
      </c>
      <c r="F25" s="7"/>
      <c r="G25" s="7">
        <v>5.02</v>
      </c>
      <c r="H25" s="6">
        <f t="shared" si="0"/>
        <v>595.9744</v>
      </c>
    </row>
    <row r="26" spans="1:8" ht="26.25">
      <c r="A26" s="1" t="s">
        <v>55</v>
      </c>
      <c r="B26" s="2" t="s">
        <v>19</v>
      </c>
      <c r="C26" s="8" t="s">
        <v>20</v>
      </c>
      <c r="D26" s="2" t="s">
        <v>10</v>
      </c>
      <c r="E26" s="7">
        <v>12</v>
      </c>
      <c r="F26" s="7"/>
      <c r="G26" s="7">
        <v>148.31</v>
      </c>
      <c r="H26" s="6">
        <f t="shared" si="0"/>
        <v>1779.72</v>
      </c>
    </row>
    <row r="27" spans="1:8" ht="12.75">
      <c r="A27" s="1" t="s">
        <v>57</v>
      </c>
      <c r="B27" s="2" t="s">
        <v>21</v>
      </c>
      <c r="C27" s="8" t="s">
        <v>22</v>
      </c>
      <c r="D27" s="2" t="s">
        <v>10</v>
      </c>
      <c r="E27" s="7">
        <v>236.52</v>
      </c>
      <c r="F27" s="7"/>
      <c r="G27" s="7">
        <v>15.28</v>
      </c>
      <c r="H27" s="6">
        <f t="shared" si="0"/>
        <v>3614.0256</v>
      </c>
    </row>
    <row r="28" spans="1:8" ht="12.75">
      <c r="A28" s="2"/>
      <c r="B28" s="90" t="s">
        <v>30</v>
      </c>
      <c r="C28" s="90"/>
      <c r="D28" s="90"/>
      <c r="E28" s="90"/>
      <c r="F28" s="90"/>
      <c r="G28" s="90"/>
      <c r="H28" s="7">
        <f>SUM(H18:H27)</f>
        <v>6388.7631</v>
      </c>
    </row>
    <row r="29" spans="1:8" ht="13.5" thickBot="1">
      <c r="A29" s="13"/>
      <c r="B29" s="12"/>
      <c r="C29" s="12"/>
      <c r="D29" s="12"/>
      <c r="E29" s="12"/>
      <c r="F29" s="12"/>
      <c r="G29" s="12"/>
      <c r="H29" s="11"/>
    </row>
    <row r="30" spans="1:8" ht="13.5" thickBot="1">
      <c r="A30" s="4" t="s">
        <v>23</v>
      </c>
      <c r="B30" s="84" t="s">
        <v>24</v>
      </c>
      <c r="C30" s="85"/>
      <c r="D30" s="85"/>
      <c r="E30" s="85"/>
      <c r="F30" s="85"/>
      <c r="G30" s="85"/>
      <c r="H30" s="86"/>
    </row>
    <row r="31" spans="1:8" ht="26.25">
      <c r="A31" s="1" t="s">
        <v>25</v>
      </c>
      <c r="B31" s="1" t="s">
        <v>256</v>
      </c>
      <c r="C31" s="10" t="s">
        <v>26</v>
      </c>
      <c r="D31" s="1" t="s">
        <v>10</v>
      </c>
      <c r="E31" s="6">
        <v>28.31</v>
      </c>
      <c r="F31" s="6"/>
      <c r="G31" s="6">
        <v>4.07</v>
      </c>
      <c r="H31" s="7">
        <f aca="true" t="shared" si="1" ref="H31:H40">(E31*F31)+(E31*G31)</f>
        <v>115.2217</v>
      </c>
    </row>
    <row r="32" spans="1:8" ht="12.75" hidden="1">
      <c r="A32" s="2" t="s">
        <v>25</v>
      </c>
      <c r="B32" s="2" t="s">
        <v>27</v>
      </c>
      <c r="C32" s="8" t="s">
        <v>28</v>
      </c>
      <c r="D32" s="2" t="s">
        <v>10</v>
      </c>
      <c r="E32" s="7">
        <v>28.31</v>
      </c>
      <c r="F32" s="7"/>
      <c r="G32" s="7"/>
      <c r="H32" s="7">
        <f t="shared" si="1"/>
        <v>0</v>
      </c>
    </row>
    <row r="33" spans="1:8" ht="12.75">
      <c r="A33" s="90" t="s">
        <v>29</v>
      </c>
      <c r="B33" s="90"/>
      <c r="C33" s="90"/>
      <c r="D33" s="90"/>
      <c r="E33" s="90"/>
      <c r="F33" s="90"/>
      <c r="G33" s="90"/>
      <c r="H33" s="7">
        <f>SUM(H31:H32)</f>
        <v>115.2217</v>
      </c>
    </row>
    <row r="34" spans="1:8" s="14" customFormat="1" ht="13.5" thickBot="1">
      <c r="A34" s="12"/>
      <c r="B34" s="12"/>
      <c r="C34" s="12"/>
      <c r="D34" s="12"/>
      <c r="E34" s="12"/>
      <c r="F34" s="12"/>
      <c r="G34" s="12"/>
      <c r="H34" s="11"/>
    </row>
    <row r="35" spans="1:8" ht="13.5" thickBot="1">
      <c r="A35" s="4" t="s">
        <v>32</v>
      </c>
      <c r="B35" s="84" t="s">
        <v>58</v>
      </c>
      <c r="C35" s="85"/>
      <c r="D35" s="85"/>
      <c r="E35" s="85"/>
      <c r="F35" s="85"/>
      <c r="G35" s="85"/>
      <c r="H35" s="86"/>
    </row>
    <row r="36" spans="1:8" ht="12.75">
      <c r="A36" s="2" t="s">
        <v>33</v>
      </c>
      <c r="B36" s="2" t="s">
        <v>257</v>
      </c>
      <c r="C36" s="8" t="s">
        <v>59</v>
      </c>
      <c r="D36" s="2" t="s">
        <v>60</v>
      </c>
      <c r="E36" s="7">
        <v>4</v>
      </c>
      <c r="F36" s="7"/>
      <c r="G36" s="7">
        <v>56.34</v>
      </c>
      <c r="H36" s="6">
        <f t="shared" si="1"/>
        <v>225.36</v>
      </c>
    </row>
    <row r="37" spans="1:8" ht="26.25">
      <c r="A37" s="2" t="s">
        <v>34</v>
      </c>
      <c r="B37" s="2" t="s">
        <v>258</v>
      </c>
      <c r="C37" s="8" t="s">
        <v>61</v>
      </c>
      <c r="D37" s="2" t="s">
        <v>16</v>
      </c>
      <c r="E37" s="7">
        <v>0.36</v>
      </c>
      <c r="F37" s="7"/>
      <c r="G37" s="7">
        <v>276.7</v>
      </c>
      <c r="H37" s="6">
        <f t="shared" si="1"/>
        <v>99.612</v>
      </c>
    </row>
    <row r="38" spans="1:8" ht="26.25">
      <c r="A38" s="2" t="s">
        <v>62</v>
      </c>
      <c r="B38" s="2" t="s">
        <v>259</v>
      </c>
      <c r="C38" s="16" t="s">
        <v>134</v>
      </c>
      <c r="D38" s="15" t="s">
        <v>63</v>
      </c>
      <c r="E38" s="7">
        <v>0.36</v>
      </c>
      <c r="F38" s="7"/>
      <c r="G38" s="7">
        <v>84.15</v>
      </c>
      <c r="H38" s="6">
        <f t="shared" si="1"/>
        <v>30.294</v>
      </c>
    </row>
    <row r="39" spans="1:8" ht="12.75">
      <c r="A39" s="2" t="s">
        <v>64</v>
      </c>
      <c r="B39" s="15" t="s">
        <v>260</v>
      </c>
      <c r="C39" s="16" t="s">
        <v>109</v>
      </c>
      <c r="D39" s="15" t="s">
        <v>66</v>
      </c>
      <c r="E39" s="7">
        <v>1.05</v>
      </c>
      <c r="F39" s="7"/>
      <c r="G39" s="7">
        <v>6.44</v>
      </c>
      <c r="H39" s="6">
        <f t="shared" si="1"/>
        <v>6.7620000000000005</v>
      </c>
    </row>
    <row r="40" spans="1:8" ht="12.75">
      <c r="A40" s="2" t="s">
        <v>65</v>
      </c>
      <c r="B40" s="15" t="s">
        <v>261</v>
      </c>
      <c r="C40" s="16" t="s">
        <v>67</v>
      </c>
      <c r="D40" s="15" t="s">
        <v>66</v>
      </c>
      <c r="E40" s="7">
        <v>4.8</v>
      </c>
      <c r="F40" s="7"/>
      <c r="G40" s="7">
        <v>6.02</v>
      </c>
      <c r="H40" s="6">
        <f t="shared" si="1"/>
        <v>28.895999999999997</v>
      </c>
    </row>
    <row r="41" spans="1:8" ht="12.75">
      <c r="A41" s="87" t="s">
        <v>30</v>
      </c>
      <c r="B41" s="88"/>
      <c r="C41" s="88"/>
      <c r="D41" s="88"/>
      <c r="E41" s="88"/>
      <c r="F41" s="88"/>
      <c r="G41" s="89"/>
      <c r="H41" s="6">
        <f>SUM(H36:H40)</f>
        <v>390.924</v>
      </c>
    </row>
    <row r="42" ht="13.5" thickBot="1"/>
    <row r="43" spans="1:8" ht="13.5" thickBot="1">
      <c r="A43" s="4" t="s">
        <v>35</v>
      </c>
      <c r="B43" s="84" t="s">
        <v>31</v>
      </c>
      <c r="C43" s="85"/>
      <c r="D43" s="85"/>
      <c r="E43" s="85"/>
      <c r="F43" s="85"/>
      <c r="G43" s="85"/>
      <c r="H43" s="86"/>
    </row>
    <row r="44" spans="1:8" ht="12.75">
      <c r="A44" s="15" t="s">
        <v>36</v>
      </c>
      <c r="B44" s="15" t="s">
        <v>262</v>
      </c>
      <c r="C44" s="16" t="s">
        <v>106</v>
      </c>
      <c r="D44" s="15" t="s">
        <v>10</v>
      </c>
      <c r="E44" s="7">
        <v>1.2</v>
      </c>
      <c r="F44" s="7"/>
      <c r="G44" s="7">
        <v>64.33</v>
      </c>
      <c r="H44" s="6">
        <f aca="true" t="shared" si="2" ref="H44:H56">(E44*F44)+(E44*G44)</f>
        <v>77.196</v>
      </c>
    </row>
    <row r="45" spans="1:8" ht="12.75">
      <c r="A45" s="15" t="s">
        <v>37</v>
      </c>
      <c r="B45" s="15" t="s">
        <v>263</v>
      </c>
      <c r="C45" s="16" t="s">
        <v>100</v>
      </c>
      <c r="D45" s="15" t="s">
        <v>10</v>
      </c>
      <c r="E45" s="7">
        <v>1.02</v>
      </c>
      <c r="F45" s="7"/>
      <c r="G45" s="7">
        <v>76.86</v>
      </c>
      <c r="H45" s="6">
        <f t="shared" si="2"/>
        <v>78.3972</v>
      </c>
    </row>
    <row r="46" spans="1:8" ht="12.75">
      <c r="A46" s="15" t="s">
        <v>92</v>
      </c>
      <c r="B46" s="15" t="s">
        <v>260</v>
      </c>
      <c r="C46" s="16" t="s">
        <v>90</v>
      </c>
      <c r="D46" s="15" t="s">
        <v>66</v>
      </c>
      <c r="E46" s="7">
        <v>1.66</v>
      </c>
      <c r="F46" s="7"/>
      <c r="G46" s="7">
        <v>6.44</v>
      </c>
      <c r="H46" s="6">
        <f t="shared" si="2"/>
        <v>10.6904</v>
      </c>
    </row>
    <row r="47" spans="1:8" ht="12.75">
      <c r="A47" s="15" t="s">
        <v>93</v>
      </c>
      <c r="B47" s="15" t="s">
        <v>261</v>
      </c>
      <c r="C47" s="16" t="s">
        <v>108</v>
      </c>
      <c r="D47" s="15" t="s">
        <v>66</v>
      </c>
      <c r="E47" s="7">
        <v>2.96</v>
      </c>
      <c r="F47" s="7"/>
      <c r="G47" s="7">
        <v>6.02</v>
      </c>
      <c r="H47" s="6">
        <f t="shared" si="2"/>
        <v>17.8192</v>
      </c>
    </row>
    <row r="48" spans="1:8" ht="26.25">
      <c r="A48" s="15" t="s">
        <v>94</v>
      </c>
      <c r="B48" s="15" t="s">
        <v>264</v>
      </c>
      <c r="C48" s="16" t="s">
        <v>97</v>
      </c>
      <c r="D48" s="15" t="s">
        <v>16</v>
      </c>
      <c r="E48" s="7">
        <v>0.18</v>
      </c>
      <c r="F48" s="7"/>
      <c r="G48" s="7">
        <v>282.39</v>
      </c>
      <c r="H48" s="6">
        <f t="shared" si="2"/>
        <v>50.8302</v>
      </c>
    </row>
    <row r="49" spans="1:8" ht="12.75">
      <c r="A49" s="15" t="s">
        <v>95</v>
      </c>
      <c r="B49" s="15" t="s">
        <v>259</v>
      </c>
      <c r="C49" s="16" t="s">
        <v>98</v>
      </c>
      <c r="D49" s="15" t="s">
        <v>16</v>
      </c>
      <c r="E49" s="7">
        <v>0.18</v>
      </c>
      <c r="F49" s="7"/>
      <c r="G49" s="7">
        <v>84.15</v>
      </c>
      <c r="H49" s="6">
        <f t="shared" si="2"/>
        <v>15.147</v>
      </c>
    </row>
    <row r="50" spans="1:8" ht="12.75">
      <c r="A50" s="92" t="s">
        <v>107</v>
      </c>
      <c r="B50" s="93"/>
      <c r="C50" s="93"/>
      <c r="D50" s="93"/>
      <c r="E50" s="93"/>
      <c r="F50" s="93"/>
      <c r="G50" s="93"/>
      <c r="H50" s="94"/>
    </row>
    <row r="51" spans="1:8" ht="12.75">
      <c r="A51" s="15" t="s">
        <v>96</v>
      </c>
      <c r="B51" s="15" t="s">
        <v>262</v>
      </c>
      <c r="C51" s="16" t="s">
        <v>99</v>
      </c>
      <c r="D51" s="15" t="s">
        <v>10</v>
      </c>
      <c r="E51" s="7">
        <v>7.2</v>
      </c>
      <c r="F51" s="7"/>
      <c r="G51" s="7">
        <v>76.86</v>
      </c>
      <c r="H51" s="6">
        <f t="shared" si="2"/>
        <v>553.392</v>
      </c>
    </row>
    <row r="52" spans="1:8" ht="12.75">
      <c r="A52" s="15" t="s">
        <v>101</v>
      </c>
      <c r="B52" s="15" t="s">
        <v>263</v>
      </c>
      <c r="C52" s="16" t="s">
        <v>100</v>
      </c>
      <c r="D52" s="15" t="s">
        <v>10</v>
      </c>
      <c r="E52" s="7">
        <v>6</v>
      </c>
      <c r="F52" s="7"/>
      <c r="G52" s="7">
        <v>64.33</v>
      </c>
      <c r="H52" s="6">
        <f t="shared" si="2"/>
        <v>385.98</v>
      </c>
    </row>
    <row r="53" spans="1:8" ht="12.75">
      <c r="A53" s="15" t="s">
        <v>102</v>
      </c>
      <c r="B53" s="15" t="s">
        <v>260</v>
      </c>
      <c r="C53" s="16" t="s">
        <v>90</v>
      </c>
      <c r="D53" s="15" t="s">
        <v>66</v>
      </c>
      <c r="E53" s="7">
        <v>3.96</v>
      </c>
      <c r="F53" s="7"/>
      <c r="G53" s="7">
        <v>6.44</v>
      </c>
      <c r="H53" s="6">
        <f t="shared" si="2"/>
        <v>25.5024</v>
      </c>
    </row>
    <row r="54" spans="1:8" ht="12.75">
      <c r="A54" s="15" t="s">
        <v>103</v>
      </c>
      <c r="B54" s="15" t="s">
        <v>261</v>
      </c>
      <c r="C54" s="16" t="s">
        <v>91</v>
      </c>
      <c r="D54" s="15" t="s">
        <v>66</v>
      </c>
      <c r="E54" s="7">
        <v>4.5</v>
      </c>
      <c r="F54" s="7"/>
      <c r="G54" s="7">
        <v>7.89</v>
      </c>
      <c r="H54" s="6">
        <f t="shared" si="2"/>
        <v>35.504999999999995</v>
      </c>
    </row>
    <row r="55" spans="1:8" ht="26.25">
      <c r="A55" s="15" t="s">
        <v>104</v>
      </c>
      <c r="B55" s="15" t="s">
        <v>264</v>
      </c>
      <c r="C55" s="16" t="s">
        <v>97</v>
      </c>
      <c r="D55" s="15" t="s">
        <v>16</v>
      </c>
      <c r="E55" s="7">
        <v>1.86</v>
      </c>
      <c r="F55" s="7"/>
      <c r="G55" s="7">
        <v>282.39</v>
      </c>
      <c r="H55" s="6">
        <f t="shared" si="2"/>
        <v>525.2454</v>
      </c>
    </row>
    <row r="56" spans="1:8" ht="12.75">
      <c r="A56" s="15" t="s">
        <v>105</v>
      </c>
      <c r="B56" s="15" t="s">
        <v>259</v>
      </c>
      <c r="C56" s="16" t="s">
        <v>98</v>
      </c>
      <c r="D56" s="15" t="s">
        <v>16</v>
      </c>
      <c r="E56" s="7">
        <v>1.86</v>
      </c>
      <c r="F56" s="7"/>
      <c r="G56" s="7">
        <v>84.15</v>
      </c>
      <c r="H56" s="6">
        <f t="shared" si="2"/>
        <v>156.519</v>
      </c>
    </row>
    <row r="57" spans="1:8" ht="12.75">
      <c r="A57" s="87" t="s">
        <v>30</v>
      </c>
      <c r="B57" s="88"/>
      <c r="C57" s="88"/>
      <c r="D57" s="88"/>
      <c r="E57" s="88"/>
      <c r="F57" s="88"/>
      <c r="G57" s="89"/>
      <c r="H57" s="6">
        <f>SUM(H44:H56)</f>
        <v>1932.2238000000002</v>
      </c>
    </row>
    <row r="58" ht="13.5" thickBot="1"/>
    <row r="59" spans="1:8" ht="13.5" thickBot="1">
      <c r="A59" s="4" t="s">
        <v>38</v>
      </c>
      <c r="B59" s="84" t="s">
        <v>68</v>
      </c>
      <c r="C59" s="85"/>
      <c r="D59" s="85"/>
      <c r="E59" s="85"/>
      <c r="F59" s="85"/>
      <c r="G59" s="85"/>
      <c r="H59" s="86"/>
    </row>
    <row r="60" spans="1:8" ht="12.75">
      <c r="A60" s="15" t="s">
        <v>39</v>
      </c>
      <c r="B60" s="15" t="s">
        <v>265</v>
      </c>
      <c r="C60" s="16" t="s">
        <v>116</v>
      </c>
      <c r="D60" s="15" t="s">
        <v>60</v>
      </c>
      <c r="E60" s="7">
        <v>25</v>
      </c>
      <c r="F60" s="7"/>
      <c r="G60" s="7">
        <v>2.5</v>
      </c>
      <c r="H60" s="6">
        <f aca="true" t="shared" si="3" ref="H60:H65">(E60*F60)+(E60*G60)</f>
        <v>62.5</v>
      </c>
    </row>
    <row r="61" spans="1:8" ht="12.75">
      <c r="A61" s="15" t="s">
        <v>40</v>
      </c>
      <c r="B61" s="15" t="s">
        <v>266</v>
      </c>
      <c r="C61" s="16" t="s">
        <v>117</v>
      </c>
      <c r="D61" s="15" t="s">
        <v>60</v>
      </c>
      <c r="E61" s="7">
        <v>6</v>
      </c>
      <c r="F61" s="7"/>
      <c r="G61" s="7">
        <v>1.04</v>
      </c>
      <c r="H61" s="6">
        <f t="shared" si="3"/>
        <v>6.24</v>
      </c>
    </row>
    <row r="62" spans="1:8" ht="12.75">
      <c r="A62" s="15" t="s">
        <v>82</v>
      </c>
      <c r="B62" s="15" t="s">
        <v>267</v>
      </c>
      <c r="C62" s="16" t="s">
        <v>119</v>
      </c>
      <c r="D62" s="15" t="s">
        <v>118</v>
      </c>
      <c r="E62" s="7">
        <v>5</v>
      </c>
      <c r="F62" s="7"/>
      <c r="G62" s="7">
        <v>9.51</v>
      </c>
      <c r="H62" s="6">
        <f t="shared" si="3"/>
        <v>47.55</v>
      </c>
    </row>
    <row r="63" spans="1:8" ht="12.75">
      <c r="A63" s="15" t="s">
        <v>83</v>
      </c>
      <c r="B63" s="15" t="s">
        <v>268</v>
      </c>
      <c r="C63" s="16" t="s">
        <v>120</v>
      </c>
      <c r="D63" s="15" t="s">
        <v>60</v>
      </c>
      <c r="E63" s="7">
        <v>25</v>
      </c>
      <c r="F63" s="7"/>
      <c r="G63" s="7">
        <v>5.24</v>
      </c>
      <c r="H63" s="6">
        <f t="shared" si="3"/>
        <v>131</v>
      </c>
    </row>
    <row r="64" spans="1:8" ht="12.75">
      <c r="A64" s="15" t="s">
        <v>84</v>
      </c>
      <c r="B64" s="15" t="s">
        <v>269</v>
      </c>
      <c r="C64" s="16" t="s">
        <v>121</v>
      </c>
      <c r="D64" s="15" t="s">
        <v>118</v>
      </c>
      <c r="E64" s="7">
        <v>4</v>
      </c>
      <c r="F64" s="7"/>
      <c r="G64" s="7">
        <v>21.42</v>
      </c>
      <c r="H64" s="6">
        <f t="shared" si="3"/>
        <v>85.68</v>
      </c>
    </row>
    <row r="65" spans="1:8" ht="12.75">
      <c r="A65" s="15" t="s">
        <v>85</v>
      </c>
      <c r="B65" s="15" t="s">
        <v>270</v>
      </c>
      <c r="C65" s="16" t="s">
        <v>122</v>
      </c>
      <c r="D65" s="15" t="s">
        <v>118</v>
      </c>
      <c r="E65" s="7">
        <v>1</v>
      </c>
      <c r="F65" s="7"/>
      <c r="G65" s="7">
        <v>18.69</v>
      </c>
      <c r="H65" s="6">
        <f t="shared" si="3"/>
        <v>18.69</v>
      </c>
    </row>
    <row r="66" spans="1:8" ht="12.75">
      <c r="A66" s="104" t="s">
        <v>30</v>
      </c>
      <c r="B66" s="90"/>
      <c r="C66" s="90"/>
      <c r="D66" s="90"/>
      <c r="E66" s="90"/>
      <c r="F66" s="90"/>
      <c r="G66" s="90"/>
      <c r="H66" s="7">
        <f>SUM(H60:H65)</f>
        <v>351.66</v>
      </c>
    </row>
    <row r="67" ht="13.5" thickBot="1"/>
    <row r="68" spans="1:8" ht="13.5" thickBot="1">
      <c r="A68" s="4" t="s">
        <v>41</v>
      </c>
      <c r="B68" s="84" t="s">
        <v>69</v>
      </c>
      <c r="C68" s="85"/>
      <c r="D68" s="85"/>
      <c r="E68" s="85"/>
      <c r="F68" s="85"/>
      <c r="G68" s="85"/>
      <c r="H68" s="86"/>
    </row>
    <row r="69" spans="1:8" ht="12.75">
      <c r="A69" s="15" t="s">
        <v>42</v>
      </c>
      <c r="B69" s="2" t="s">
        <v>271</v>
      </c>
      <c r="C69" s="8" t="s">
        <v>152</v>
      </c>
      <c r="D69" s="2" t="s">
        <v>118</v>
      </c>
      <c r="E69" s="7">
        <v>1</v>
      </c>
      <c r="F69" s="7"/>
      <c r="G69" s="7">
        <v>235.52</v>
      </c>
      <c r="H69" s="6">
        <f aca="true" t="shared" si="4" ref="H69:H84">(E69*F69)+(E69*G69)</f>
        <v>235.52</v>
      </c>
    </row>
    <row r="70" spans="1:8" ht="12.75">
      <c r="A70" s="15" t="s">
        <v>43</v>
      </c>
      <c r="B70" s="2" t="s">
        <v>272</v>
      </c>
      <c r="C70" s="8" t="s">
        <v>138</v>
      </c>
      <c r="D70" s="2" t="s">
        <v>118</v>
      </c>
      <c r="E70" s="7">
        <v>2</v>
      </c>
      <c r="F70" s="7"/>
      <c r="G70" s="7">
        <v>90.08</v>
      </c>
      <c r="H70" s="6">
        <f t="shared" si="4"/>
        <v>180.16</v>
      </c>
    </row>
    <row r="71" spans="1:8" ht="12.75">
      <c r="A71" s="15" t="s">
        <v>86</v>
      </c>
      <c r="B71" s="2" t="s">
        <v>273</v>
      </c>
      <c r="C71" s="8" t="s">
        <v>139</v>
      </c>
      <c r="D71" s="2" t="s">
        <v>118</v>
      </c>
      <c r="E71" s="7">
        <v>2</v>
      </c>
      <c r="F71" s="7"/>
      <c r="G71" s="7">
        <v>8.69</v>
      </c>
      <c r="H71" s="6">
        <f t="shared" si="4"/>
        <v>17.38</v>
      </c>
    </row>
    <row r="72" spans="1:8" ht="12.75">
      <c r="A72" s="15" t="s">
        <v>87</v>
      </c>
      <c r="B72" s="2" t="s">
        <v>274</v>
      </c>
      <c r="C72" s="8" t="s">
        <v>158</v>
      </c>
      <c r="D72" s="2" t="s">
        <v>118</v>
      </c>
      <c r="E72" s="7">
        <v>1</v>
      </c>
      <c r="F72" s="7"/>
      <c r="G72" s="7">
        <v>14.77</v>
      </c>
      <c r="H72" s="6">
        <f t="shared" si="4"/>
        <v>14.77</v>
      </c>
    </row>
    <row r="73" spans="1:8" ht="12.75">
      <c r="A73" s="15" t="s">
        <v>88</v>
      </c>
      <c r="B73" s="2"/>
      <c r="C73" s="8" t="s">
        <v>159</v>
      </c>
      <c r="D73" s="2" t="s">
        <v>118</v>
      </c>
      <c r="E73" s="7">
        <v>1</v>
      </c>
      <c r="F73" s="7"/>
      <c r="G73" s="7">
        <v>233.43</v>
      </c>
      <c r="H73" s="6">
        <f t="shared" si="4"/>
        <v>233.43</v>
      </c>
    </row>
    <row r="74" spans="1:8" ht="12.75">
      <c r="A74" s="15" t="s">
        <v>89</v>
      </c>
      <c r="B74" s="2" t="s">
        <v>275</v>
      </c>
      <c r="C74" s="8" t="s">
        <v>140</v>
      </c>
      <c r="D74" s="2" t="s">
        <v>118</v>
      </c>
      <c r="E74" s="7">
        <v>1</v>
      </c>
      <c r="F74" s="7"/>
      <c r="G74" s="7">
        <v>36.1</v>
      </c>
      <c r="H74" s="6">
        <f t="shared" si="4"/>
        <v>36.1</v>
      </c>
    </row>
    <row r="75" spans="1:8" ht="12.75">
      <c r="A75" s="15" t="s">
        <v>115</v>
      </c>
      <c r="B75" s="2" t="s">
        <v>273</v>
      </c>
      <c r="C75" s="8" t="s">
        <v>141</v>
      </c>
      <c r="D75" s="2" t="s">
        <v>118</v>
      </c>
      <c r="E75" s="7">
        <v>2</v>
      </c>
      <c r="F75" s="7"/>
      <c r="G75" s="7">
        <v>8.69</v>
      </c>
      <c r="H75" s="6">
        <f t="shared" si="4"/>
        <v>17.38</v>
      </c>
    </row>
    <row r="76" spans="1:8" ht="12.75">
      <c r="A76" s="15" t="s">
        <v>144</v>
      </c>
      <c r="B76" s="2" t="s">
        <v>276</v>
      </c>
      <c r="C76" s="8" t="s">
        <v>142</v>
      </c>
      <c r="D76" s="2" t="s">
        <v>118</v>
      </c>
      <c r="E76" s="7">
        <v>2</v>
      </c>
      <c r="F76" s="7"/>
      <c r="G76" s="7">
        <v>54.83</v>
      </c>
      <c r="H76" s="6">
        <f t="shared" si="4"/>
        <v>109.66</v>
      </c>
    </row>
    <row r="77" spans="1:8" ht="12.75">
      <c r="A77" s="15" t="s">
        <v>145</v>
      </c>
      <c r="B77" s="2" t="s">
        <v>277</v>
      </c>
      <c r="C77" s="8" t="s">
        <v>143</v>
      </c>
      <c r="D77" s="2" t="s">
        <v>60</v>
      </c>
      <c r="E77" s="7">
        <v>20</v>
      </c>
      <c r="F77" s="7"/>
      <c r="G77" s="7">
        <v>15.18</v>
      </c>
      <c r="H77" s="6">
        <f t="shared" si="4"/>
        <v>303.6</v>
      </c>
    </row>
    <row r="78" spans="1:8" ht="12.75">
      <c r="A78" s="15" t="s">
        <v>146</v>
      </c>
      <c r="B78" s="2" t="s">
        <v>278</v>
      </c>
      <c r="C78" s="8" t="s">
        <v>151</v>
      </c>
      <c r="D78" s="2" t="s">
        <v>118</v>
      </c>
      <c r="E78" s="7">
        <v>5</v>
      </c>
      <c r="F78" s="7"/>
      <c r="G78" s="7">
        <v>6.04</v>
      </c>
      <c r="H78" s="6">
        <f t="shared" si="4"/>
        <v>30.2</v>
      </c>
    </row>
    <row r="79" spans="1:8" ht="12.75">
      <c r="A79" s="15" t="s">
        <v>147</v>
      </c>
      <c r="B79" s="2" t="s">
        <v>279</v>
      </c>
      <c r="C79" s="8" t="s">
        <v>160</v>
      </c>
      <c r="D79" s="2" t="s">
        <v>118</v>
      </c>
      <c r="E79" s="7">
        <v>2</v>
      </c>
      <c r="F79" s="7"/>
      <c r="G79" s="7">
        <v>10.17</v>
      </c>
      <c r="H79" s="6">
        <f t="shared" si="4"/>
        <v>20.34</v>
      </c>
    </row>
    <row r="80" spans="1:8" ht="12.75">
      <c r="A80" s="15" t="s">
        <v>148</v>
      </c>
      <c r="B80" s="2"/>
      <c r="C80" s="8" t="s">
        <v>153</v>
      </c>
      <c r="D80" s="2" t="s">
        <v>118</v>
      </c>
      <c r="E80" s="7">
        <v>1</v>
      </c>
      <c r="F80" s="7"/>
      <c r="G80" s="7">
        <v>32.77</v>
      </c>
      <c r="H80" s="6">
        <f t="shared" si="4"/>
        <v>32.77</v>
      </c>
    </row>
    <row r="81" spans="1:8" ht="26.25">
      <c r="A81" s="15" t="s">
        <v>149</v>
      </c>
      <c r="B81" s="2"/>
      <c r="C81" s="8" t="s">
        <v>154</v>
      </c>
      <c r="D81" s="2" t="s">
        <v>118</v>
      </c>
      <c r="E81" s="7">
        <v>1</v>
      </c>
      <c r="F81" s="7"/>
      <c r="G81" s="7">
        <v>214.61</v>
      </c>
      <c r="H81" s="6">
        <f t="shared" si="4"/>
        <v>214.61</v>
      </c>
    </row>
    <row r="82" spans="1:8" ht="12.75">
      <c r="A82" s="15" t="s">
        <v>150</v>
      </c>
      <c r="B82" s="2" t="s">
        <v>280</v>
      </c>
      <c r="C82" s="8" t="s">
        <v>155</v>
      </c>
      <c r="D82" s="2" t="s">
        <v>118</v>
      </c>
      <c r="E82" s="7">
        <v>5</v>
      </c>
      <c r="F82" s="7"/>
      <c r="G82" s="7">
        <v>9.02</v>
      </c>
      <c r="H82" s="6">
        <f t="shared" si="4"/>
        <v>45.099999999999994</v>
      </c>
    </row>
    <row r="83" spans="1:8" ht="12.75">
      <c r="A83" s="15" t="s">
        <v>169</v>
      </c>
      <c r="B83" s="2" t="s">
        <v>281</v>
      </c>
      <c r="C83" s="8" t="s">
        <v>156</v>
      </c>
      <c r="D83" s="2" t="s">
        <v>118</v>
      </c>
      <c r="E83" s="7">
        <v>1</v>
      </c>
      <c r="F83" s="7"/>
      <c r="G83" s="7">
        <v>13.55</v>
      </c>
      <c r="H83" s="6">
        <f t="shared" si="4"/>
        <v>13.55</v>
      </c>
    </row>
    <row r="84" spans="1:8" ht="12.75">
      <c r="A84" s="15" t="s">
        <v>170</v>
      </c>
      <c r="B84" s="2" t="s">
        <v>282</v>
      </c>
      <c r="C84" s="8" t="s">
        <v>157</v>
      </c>
      <c r="D84" s="2" t="s">
        <v>60</v>
      </c>
      <c r="E84" s="7">
        <v>6</v>
      </c>
      <c r="F84" s="7"/>
      <c r="G84" s="7">
        <v>19.52</v>
      </c>
      <c r="H84" s="6">
        <f t="shared" si="4"/>
        <v>117.12</v>
      </c>
    </row>
    <row r="85" spans="1:8" ht="12.75">
      <c r="A85" s="87" t="s">
        <v>30</v>
      </c>
      <c r="B85" s="88"/>
      <c r="C85" s="88"/>
      <c r="D85" s="88"/>
      <c r="E85" s="88"/>
      <c r="F85" s="88"/>
      <c r="G85" s="89"/>
      <c r="H85" s="6">
        <f>SUM(H69:H84)</f>
        <v>1621.69</v>
      </c>
    </row>
    <row r="86" ht="13.5" thickBot="1"/>
    <row r="87" spans="1:8" ht="13.5" thickBot="1">
      <c r="A87" s="4" t="s">
        <v>44</v>
      </c>
      <c r="B87" s="84" t="s">
        <v>70</v>
      </c>
      <c r="C87" s="85"/>
      <c r="D87" s="85"/>
      <c r="E87" s="85"/>
      <c r="F87" s="85"/>
      <c r="G87" s="85"/>
      <c r="H87" s="86"/>
    </row>
    <row r="88" spans="1:8" ht="12.75">
      <c r="A88" s="21" t="s">
        <v>45</v>
      </c>
      <c r="B88" s="21" t="s">
        <v>283</v>
      </c>
      <c r="C88" s="22" t="s">
        <v>124</v>
      </c>
      <c r="D88" s="21" t="s">
        <v>10</v>
      </c>
      <c r="E88" s="6">
        <v>3.4</v>
      </c>
      <c r="F88" s="6"/>
      <c r="G88" s="6">
        <v>32.2</v>
      </c>
      <c r="H88" s="6">
        <f>(E88*F88)+(E88*G88)</f>
        <v>109.48</v>
      </c>
    </row>
    <row r="89" spans="1:8" ht="12.75">
      <c r="A89" s="15" t="s">
        <v>46</v>
      </c>
      <c r="B89" s="15" t="s">
        <v>283</v>
      </c>
      <c r="C89" s="16" t="s">
        <v>123</v>
      </c>
      <c r="D89" s="15" t="s">
        <v>10</v>
      </c>
      <c r="E89" s="7">
        <v>35.5</v>
      </c>
      <c r="F89" s="7"/>
      <c r="G89" s="7">
        <v>32.2</v>
      </c>
      <c r="H89" s="7">
        <f>(E89*F89)+(E89*G89)</f>
        <v>1143.1000000000001</v>
      </c>
    </row>
    <row r="90" spans="1:8" ht="12.75">
      <c r="A90" s="104" t="s">
        <v>30</v>
      </c>
      <c r="B90" s="90"/>
      <c r="C90" s="90"/>
      <c r="D90" s="90"/>
      <c r="E90" s="90"/>
      <c r="F90" s="90"/>
      <c r="G90" s="90"/>
      <c r="H90" s="7">
        <f>SUM(H88:H89)</f>
        <v>1252.5800000000002</v>
      </c>
    </row>
    <row r="91" ht="13.5" thickBot="1"/>
    <row r="92" spans="1:8" ht="13.5" thickBot="1">
      <c r="A92" s="4" t="s">
        <v>47</v>
      </c>
      <c r="B92" s="84" t="s">
        <v>71</v>
      </c>
      <c r="C92" s="85"/>
      <c r="D92" s="85"/>
      <c r="E92" s="85"/>
      <c r="F92" s="85"/>
      <c r="G92" s="85"/>
      <c r="H92" s="86"/>
    </row>
    <row r="93" spans="1:8" ht="12.75">
      <c r="A93" s="21" t="s">
        <v>48</v>
      </c>
      <c r="B93" s="21"/>
      <c r="C93" s="22" t="s">
        <v>125</v>
      </c>
      <c r="D93" s="21" t="s">
        <v>10</v>
      </c>
      <c r="E93" s="6">
        <v>20.02</v>
      </c>
      <c r="F93" s="6"/>
      <c r="G93" s="6">
        <v>89.64</v>
      </c>
      <c r="H93" s="6">
        <f>(E93*F93)+(E93*G93)</f>
        <v>1794.5928</v>
      </c>
    </row>
    <row r="94" spans="1:8" ht="12.75">
      <c r="A94" s="15" t="s">
        <v>245</v>
      </c>
      <c r="B94" s="15" t="s">
        <v>251</v>
      </c>
      <c r="C94" s="81" t="s">
        <v>250</v>
      </c>
      <c r="D94" s="15" t="s">
        <v>118</v>
      </c>
      <c r="E94" s="7">
        <v>1</v>
      </c>
      <c r="F94" s="7"/>
      <c r="G94" s="7">
        <v>344.92</v>
      </c>
      <c r="H94" s="7">
        <f>(E94*F94)+(E94*G94)</f>
        <v>344.92</v>
      </c>
    </row>
    <row r="95" spans="1:8" ht="12.75">
      <c r="A95" s="87" t="s">
        <v>30</v>
      </c>
      <c r="B95" s="88"/>
      <c r="C95" s="88"/>
      <c r="D95" s="88"/>
      <c r="E95" s="88"/>
      <c r="F95" s="88"/>
      <c r="G95" s="89"/>
      <c r="H95" s="6">
        <f>SUM(H93:H94)</f>
        <v>2139.5128</v>
      </c>
    </row>
    <row r="96" ht="13.5" thickBot="1"/>
    <row r="97" spans="1:8" ht="13.5" thickBot="1">
      <c r="A97" s="4" t="s">
        <v>49</v>
      </c>
      <c r="B97" s="84" t="s">
        <v>72</v>
      </c>
      <c r="C97" s="85"/>
      <c r="D97" s="85"/>
      <c r="E97" s="85"/>
      <c r="F97" s="85"/>
      <c r="G97" s="85"/>
      <c r="H97" s="86"/>
    </row>
    <row r="98" spans="1:8" ht="12.75">
      <c r="A98" s="21" t="s">
        <v>50</v>
      </c>
      <c r="B98" s="21" t="s">
        <v>284</v>
      </c>
      <c r="C98" s="22" t="s">
        <v>126</v>
      </c>
      <c r="D98" s="21" t="s">
        <v>10</v>
      </c>
      <c r="E98" s="6">
        <v>20.02</v>
      </c>
      <c r="F98" s="6"/>
      <c r="G98" s="6">
        <v>37.6</v>
      </c>
      <c r="H98" s="6">
        <f>(E98*F98)+(E98*G98)</f>
        <v>752.7520000000001</v>
      </c>
    </row>
    <row r="99" spans="1:8" ht="12.75">
      <c r="A99" s="15" t="s">
        <v>51</v>
      </c>
      <c r="B99" s="15" t="s">
        <v>285</v>
      </c>
      <c r="C99" s="16" t="s">
        <v>127</v>
      </c>
      <c r="D99" s="15" t="s">
        <v>60</v>
      </c>
      <c r="E99" s="7">
        <v>8.9</v>
      </c>
      <c r="F99" s="7"/>
      <c r="G99" s="7">
        <v>15.14</v>
      </c>
      <c r="H99" s="7">
        <f>(E99*F99)+(E99*G99)</f>
        <v>134.746</v>
      </c>
    </row>
    <row r="100" spans="1:8" ht="12.75">
      <c r="A100" s="15" t="s">
        <v>113</v>
      </c>
      <c r="B100" s="15" t="s">
        <v>286</v>
      </c>
      <c r="C100" s="16" t="s">
        <v>187</v>
      </c>
      <c r="D100" s="15" t="s">
        <v>10</v>
      </c>
      <c r="E100" s="7">
        <v>8.85</v>
      </c>
      <c r="F100" s="7"/>
      <c r="G100" s="7">
        <v>35.94</v>
      </c>
      <c r="H100" s="7">
        <f>(E100*F100)+(E100*G100)</f>
        <v>318.06899999999996</v>
      </c>
    </row>
    <row r="101" spans="1:8" ht="12.75">
      <c r="A101" s="15" t="s">
        <v>114</v>
      </c>
      <c r="B101" s="15" t="s">
        <v>287</v>
      </c>
      <c r="C101" s="16" t="s">
        <v>128</v>
      </c>
      <c r="D101" s="15" t="s">
        <v>60</v>
      </c>
      <c r="E101" s="7">
        <v>4.15</v>
      </c>
      <c r="F101" s="7"/>
      <c r="G101" s="7">
        <v>29.73</v>
      </c>
      <c r="H101" s="7">
        <f>(E101*F101)+(E101*G101)</f>
        <v>123.37950000000001</v>
      </c>
    </row>
    <row r="102" spans="1:8" ht="12.75">
      <c r="A102" s="87" t="s">
        <v>30</v>
      </c>
      <c r="B102" s="88"/>
      <c r="C102" s="88"/>
      <c r="D102" s="88"/>
      <c r="E102" s="88"/>
      <c r="F102" s="88"/>
      <c r="G102" s="89"/>
      <c r="H102" s="7">
        <f>SUM(H98:H101)</f>
        <v>1328.9465</v>
      </c>
    </row>
    <row r="103" ht="13.5" thickBot="1"/>
    <row r="104" spans="1:8" ht="13.5" thickBot="1">
      <c r="A104" s="4" t="s">
        <v>73</v>
      </c>
      <c r="B104" s="84" t="s">
        <v>79</v>
      </c>
      <c r="C104" s="85"/>
      <c r="D104" s="85"/>
      <c r="E104" s="85"/>
      <c r="F104" s="85"/>
      <c r="G104" s="85"/>
      <c r="H104" s="86"/>
    </row>
    <row r="105" spans="1:8" ht="12.75">
      <c r="A105" s="15" t="s">
        <v>74</v>
      </c>
      <c r="B105" s="15" t="s">
        <v>288</v>
      </c>
      <c r="C105" s="16" t="s">
        <v>129</v>
      </c>
      <c r="D105" s="15" t="s">
        <v>10</v>
      </c>
      <c r="E105" s="7">
        <v>77</v>
      </c>
      <c r="F105" s="7"/>
      <c r="G105" s="7">
        <v>2.88</v>
      </c>
      <c r="H105" s="6">
        <f>(E105*F105)+(E105*G105)</f>
        <v>221.76</v>
      </c>
    </row>
    <row r="106" spans="1:8" ht="12.75">
      <c r="A106" s="15" t="s">
        <v>171</v>
      </c>
      <c r="B106" s="15" t="s">
        <v>289</v>
      </c>
      <c r="C106" s="16" t="s">
        <v>130</v>
      </c>
      <c r="D106" s="15" t="s">
        <v>10</v>
      </c>
      <c r="E106" s="7">
        <v>13.8</v>
      </c>
      <c r="F106" s="7"/>
      <c r="G106" s="7">
        <v>25.81</v>
      </c>
      <c r="H106" s="6">
        <f>(E106*F106)+(E106*G106)</f>
        <v>356.178</v>
      </c>
    </row>
    <row r="107" spans="1:9" ht="12.75">
      <c r="A107" s="15" t="s">
        <v>172</v>
      </c>
      <c r="B107" s="15" t="s">
        <v>290</v>
      </c>
      <c r="C107" s="16" t="s">
        <v>131</v>
      </c>
      <c r="D107" s="15" t="s">
        <v>10</v>
      </c>
      <c r="E107" s="7">
        <v>118.72</v>
      </c>
      <c r="F107" s="7"/>
      <c r="G107" s="7">
        <v>43.6</v>
      </c>
      <c r="H107" s="6">
        <f>(E107*F107)+(E107*G107)</f>
        <v>5176.192</v>
      </c>
      <c r="I107" t="s">
        <v>235</v>
      </c>
    </row>
    <row r="108" spans="1:8" ht="12.75">
      <c r="A108" s="15" t="s">
        <v>173</v>
      </c>
      <c r="B108" s="15"/>
      <c r="C108" s="16" t="s">
        <v>132</v>
      </c>
      <c r="D108" s="15" t="s">
        <v>60</v>
      </c>
      <c r="E108" s="7">
        <v>585.58</v>
      </c>
      <c r="F108" s="7"/>
      <c r="G108" s="7">
        <v>0.77</v>
      </c>
      <c r="H108" s="6">
        <f>(E108*F108)+(E108*G108)</f>
        <v>450.89660000000003</v>
      </c>
    </row>
    <row r="109" spans="1:8" ht="26.25">
      <c r="A109" s="15" t="s">
        <v>174</v>
      </c>
      <c r="B109" s="15"/>
      <c r="C109" s="16" t="s">
        <v>161</v>
      </c>
      <c r="D109" s="15" t="s">
        <v>60</v>
      </c>
      <c r="E109" s="23">
        <v>79.84</v>
      </c>
      <c r="F109" s="7"/>
      <c r="G109" s="7">
        <v>39.47</v>
      </c>
      <c r="H109" s="7">
        <f>(E109*F109)+(E109*G109)</f>
        <v>3151.2848</v>
      </c>
    </row>
    <row r="110" spans="1:8" ht="12.75">
      <c r="A110" s="87" t="s">
        <v>30</v>
      </c>
      <c r="B110" s="88"/>
      <c r="C110" s="88"/>
      <c r="D110" s="88"/>
      <c r="E110" s="88"/>
      <c r="F110" s="88"/>
      <c r="G110" s="89"/>
      <c r="H110" s="6">
        <f>SUM(H105:H109)</f>
        <v>9356.3114</v>
      </c>
    </row>
    <row r="111" ht="13.5" thickBot="1"/>
    <row r="112" spans="1:8" ht="13.5" thickBot="1">
      <c r="A112" s="4" t="s">
        <v>75</v>
      </c>
      <c r="B112" s="84" t="s">
        <v>80</v>
      </c>
      <c r="C112" s="85"/>
      <c r="D112" s="85"/>
      <c r="E112" s="85"/>
      <c r="F112" s="85"/>
      <c r="G112" s="85"/>
      <c r="H112" s="86"/>
    </row>
    <row r="113" spans="1:8" ht="12.75">
      <c r="A113" s="15" t="s">
        <v>76</v>
      </c>
      <c r="B113" s="15" t="s">
        <v>291</v>
      </c>
      <c r="C113" s="16" t="s">
        <v>133</v>
      </c>
      <c r="D113" s="15" t="s">
        <v>10</v>
      </c>
      <c r="E113" s="7">
        <v>28.31</v>
      </c>
      <c r="F113" s="7"/>
      <c r="G113" s="7">
        <v>352.36</v>
      </c>
      <c r="H113" s="6">
        <f>(E113*F113)+(E113*G113)</f>
        <v>9975.311599999999</v>
      </c>
    </row>
    <row r="114" spans="1:8" ht="12.75">
      <c r="A114" s="87" t="s">
        <v>30</v>
      </c>
      <c r="B114" s="88"/>
      <c r="C114" s="88"/>
      <c r="D114" s="88"/>
      <c r="E114" s="88"/>
      <c r="F114" s="88"/>
      <c r="G114" s="89"/>
      <c r="H114" s="6">
        <f>SUM(H113:H113)</f>
        <v>9975.311599999999</v>
      </c>
    </row>
    <row r="115" ht="13.5" thickBot="1"/>
    <row r="116" spans="1:8" ht="13.5" thickBot="1">
      <c r="A116" s="4" t="s">
        <v>77</v>
      </c>
      <c r="B116" s="84" t="s">
        <v>81</v>
      </c>
      <c r="C116" s="85"/>
      <c r="D116" s="85"/>
      <c r="E116" s="85"/>
      <c r="F116" s="85"/>
      <c r="G116" s="85"/>
      <c r="H116" s="86"/>
    </row>
    <row r="117" spans="1:8" ht="12.75">
      <c r="A117" s="15" t="s">
        <v>78</v>
      </c>
      <c r="B117" s="2" t="s">
        <v>292</v>
      </c>
      <c r="C117" s="8" t="s">
        <v>135</v>
      </c>
      <c r="D117" s="2" t="s">
        <v>10</v>
      </c>
      <c r="E117" s="7">
        <v>390</v>
      </c>
      <c r="F117" s="7"/>
      <c r="G117" s="7">
        <v>7.03</v>
      </c>
      <c r="H117" s="6">
        <f aca="true" t="shared" si="5" ref="H117:H122">(E117*F117)+(E117*G117)</f>
        <v>2741.7000000000003</v>
      </c>
    </row>
    <row r="118" spans="1:8" ht="12.75">
      <c r="A118" s="15" t="s">
        <v>175</v>
      </c>
      <c r="B118" s="2" t="s">
        <v>293</v>
      </c>
      <c r="C118" s="8" t="s">
        <v>188</v>
      </c>
      <c r="D118" s="2" t="s">
        <v>10</v>
      </c>
      <c r="E118" s="7">
        <v>338.3</v>
      </c>
      <c r="F118" s="7"/>
      <c r="G118" s="7">
        <v>14.48</v>
      </c>
      <c r="H118" s="6">
        <f t="shared" si="5"/>
        <v>4898.584000000001</v>
      </c>
    </row>
    <row r="119" spans="1:8" ht="12.75">
      <c r="A119" s="15" t="s">
        <v>176</v>
      </c>
      <c r="B119" s="2" t="s">
        <v>294</v>
      </c>
      <c r="C119" s="8" t="s">
        <v>136</v>
      </c>
      <c r="D119" s="2" t="s">
        <v>10</v>
      </c>
      <c r="E119" s="7">
        <v>3.78</v>
      </c>
      <c r="F119" s="7"/>
      <c r="G119" s="7">
        <v>16.87</v>
      </c>
      <c r="H119" s="6">
        <f t="shared" si="5"/>
        <v>63.7686</v>
      </c>
    </row>
    <row r="120" spans="1:8" ht="12.75">
      <c r="A120" s="15" t="s">
        <v>177</v>
      </c>
      <c r="B120" s="2" t="s">
        <v>295</v>
      </c>
      <c r="C120" s="8" t="s">
        <v>191</v>
      </c>
      <c r="D120" s="2" t="s">
        <v>10</v>
      </c>
      <c r="E120" s="7">
        <v>185.67</v>
      </c>
      <c r="F120" s="7"/>
      <c r="G120" s="7">
        <v>8.91</v>
      </c>
      <c r="H120" s="6">
        <f t="shared" si="5"/>
        <v>1654.3197</v>
      </c>
    </row>
    <row r="121" spans="1:8" ht="12.75">
      <c r="A121" s="15" t="s">
        <v>178</v>
      </c>
      <c r="B121" s="2" t="s">
        <v>296</v>
      </c>
      <c r="C121" s="8" t="s">
        <v>190</v>
      </c>
      <c r="D121" s="2" t="s">
        <v>10</v>
      </c>
      <c r="E121" s="7">
        <v>231.45</v>
      </c>
      <c r="F121" s="7"/>
      <c r="G121" s="7">
        <v>8.04</v>
      </c>
      <c r="H121" s="6">
        <f t="shared" si="5"/>
        <v>1860.8579999999997</v>
      </c>
    </row>
    <row r="122" spans="1:8" ht="12.75">
      <c r="A122" s="15" t="s">
        <v>189</v>
      </c>
      <c r="B122" s="2" t="s">
        <v>297</v>
      </c>
      <c r="C122" s="16" t="s">
        <v>137</v>
      </c>
      <c r="D122" s="2" t="s">
        <v>10</v>
      </c>
      <c r="E122" s="7">
        <v>91.12</v>
      </c>
      <c r="F122" s="7"/>
      <c r="G122" s="7">
        <v>21.15</v>
      </c>
      <c r="H122" s="6">
        <f t="shared" si="5"/>
        <v>1927.1879999999999</v>
      </c>
    </row>
    <row r="123" spans="1:8" ht="12.75">
      <c r="A123" s="87" t="s">
        <v>30</v>
      </c>
      <c r="B123" s="88"/>
      <c r="C123" s="88"/>
      <c r="D123" s="88"/>
      <c r="E123" s="88"/>
      <c r="F123" s="88"/>
      <c r="G123" s="89"/>
      <c r="H123" s="6">
        <f>SUM(H117:H122)</f>
        <v>13146.418300000003</v>
      </c>
    </row>
    <row r="124" spans="1:8" ht="13.5" thickBot="1">
      <c r="A124" s="73"/>
      <c r="B124" s="12"/>
      <c r="C124" s="12"/>
      <c r="D124" s="12"/>
      <c r="E124" s="12"/>
      <c r="F124" s="12"/>
      <c r="G124" s="12"/>
      <c r="H124" s="11"/>
    </row>
    <row r="125" spans="1:8" ht="13.5" thickBot="1">
      <c r="A125" s="4" t="s">
        <v>236</v>
      </c>
      <c r="B125" s="84" t="s">
        <v>238</v>
      </c>
      <c r="C125" s="85"/>
      <c r="D125" s="85"/>
      <c r="E125" s="85"/>
      <c r="F125" s="85"/>
      <c r="G125" s="85"/>
      <c r="H125" s="86"/>
    </row>
    <row r="126" spans="1:8" ht="12.75">
      <c r="A126" s="15" t="s">
        <v>237</v>
      </c>
      <c r="B126" s="15"/>
      <c r="C126" s="16" t="s">
        <v>239</v>
      </c>
      <c r="D126" s="15" t="s">
        <v>60</v>
      </c>
      <c r="E126" s="7">
        <v>80</v>
      </c>
      <c r="F126" s="7"/>
      <c r="G126" s="7">
        <v>35</v>
      </c>
      <c r="H126" s="6">
        <f>(E126*F126)+(E126*G126)</f>
        <v>2800</v>
      </c>
    </row>
    <row r="127" spans="1:8" ht="12.75">
      <c r="A127" s="87" t="s">
        <v>30</v>
      </c>
      <c r="B127" s="88"/>
      <c r="C127" s="88"/>
      <c r="D127" s="88"/>
      <c r="E127" s="88"/>
      <c r="F127" s="88"/>
      <c r="G127" s="89"/>
      <c r="H127" s="6">
        <f>SUM(H126:H126)</f>
        <v>2800</v>
      </c>
    </row>
    <row r="128" ht="13.5" thickBot="1"/>
    <row r="129" spans="1:8" ht="12.75">
      <c r="A129" s="95" t="s">
        <v>112</v>
      </c>
      <c r="B129" s="96"/>
      <c r="C129" s="96"/>
      <c r="D129" s="96"/>
      <c r="E129" s="96"/>
      <c r="F129" s="96"/>
      <c r="G129" s="97"/>
      <c r="H129" s="17">
        <f>H28+H33+H41+H57+H66+H85+H90+H95+H102+H110+H114+H123+H127</f>
        <v>50799.563200000004</v>
      </c>
    </row>
    <row r="130" spans="1:8" ht="12.75">
      <c r="A130" s="101" t="s">
        <v>110</v>
      </c>
      <c r="B130" s="102"/>
      <c r="C130" s="102"/>
      <c r="D130" s="102"/>
      <c r="E130" s="102"/>
      <c r="F130" s="103"/>
      <c r="G130" s="20">
        <v>0.2815</v>
      </c>
      <c r="H130" s="19">
        <f>H129*G130</f>
        <v>14300.077040799999</v>
      </c>
    </row>
    <row r="131" spans="1:8" ht="13.5" thickBot="1">
      <c r="A131" s="98" t="s">
        <v>111</v>
      </c>
      <c r="B131" s="99"/>
      <c r="C131" s="99"/>
      <c r="D131" s="99"/>
      <c r="E131" s="99"/>
      <c r="F131" s="99"/>
      <c r="G131" s="100"/>
      <c r="H131" s="18">
        <f>H129+H130</f>
        <v>65099.6402408</v>
      </c>
    </row>
    <row r="133" spans="1:8" ht="12.75">
      <c r="A133" s="82" t="s">
        <v>246</v>
      </c>
      <c r="B133" s="82"/>
      <c r="C133" s="82"/>
      <c r="D133" s="82"/>
      <c r="E133" s="82"/>
      <c r="F133" s="82"/>
      <c r="G133" s="82"/>
      <c r="H133" s="82"/>
    </row>
    <row r="134" spans="1:8" ht="12.75">
      <c r="A134" s="82" t="s">
        <v>247</v>
      </c>
      <c r="B134" s="82"/>
      <c r="C134" s="82"/>
      <c r="D134" s="82"/>
      <c r="E134" s="82"/>
      <c r="F134" s="82"/>
      <c r="G134" s="82"/>
      <c r="H134" s="82"/>
    </row>
    <row r="135" spans="1:8" ht="12.75">
      <c r="A135" s="83" t="s">
        <v>248</v>
      </c>
      <c r="B135" s="83"/>
      <c r="C135" s="83"/>
      <c r="D135" s="83"/>
      <c r="E135" s="83"/>
      <c r="F135" s="83"/>
      <c r="G135" s="83"/>
      <c r="H135" s="83"/>
    </row>
  </sheetData>
  <sheetProtection/>
  <mergeCells count="40">
    <mergeCell ref="A6:H6"/>
    <mergeCell ref="A7:H7"/>
    <mergeCell ref="A8:H8"/>
    <mergeCell ref="A10:H10"/>
    <mergeCell ref="A11:H11"/>
    <mergeCell ref="A13:H13"/>
    <mergeCell ref="B17:H17"/>
    <mergeCell ref="B30:H30"/>
    <mergeCell ref="B35:H35"/>
    <mergeCell ref="A57:G57"/>
    <mergeCell ref="A66:G66"/>
    <mergeCell ref="A85:G85"/>
    <mergeCell ref="B28:G28"/>
    <mergeCell ref="B43:H43"/>
    <mergeCell ref="A129:G129"/>
    <mergeCell ref="A131:G131"/>
    <mergeCell ref="A130:F130"/>
    <mergeCell ref="A90:G90"/>
    <mergeCell ref="A95:G95"/>
    <mergeCell ref="B116:H116"/>
    <mergeCell ref="A14:H14"/>
    <mergeCell ref="B104:H104"/>
    <mergeCell ref="B112:H112"/>
    <mergeCell ref="B59:H59"/>
    <mergeCell ref="B68:H68"/>
    <mergeCell ref="B87:H87"/>
    <mergeCell ref="A102:G102"/>
    <mergeCell ref="B92:H92"/>
    <mergeCell ref="B97:H97"/>
    <mergeCell ref="A50:H50"/>
    <mergeCell ref="A133:H133"/>
    <mergeCell ref="A134:H134"/>
    <mergeCell ref="A135:H135"/>
    <mergeCell ref="B125:H125"/>
    <mergeCell ref="A127:G127"/>
    <mergeCell ref="A33:G33"/>
    <mergeCell ref="A41:G41"/>
    <mergeCell ref="A123:G123"/>
    <mergeCell ref="A110:G110"/>
    <mergeCell ref="A114:G11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headerFooter alignWithMargins="0">
    <oddFooter>&amp;C&amp;F</oddFooter>
  </headerFooter>
  <rowBreaks count="2" manualBreakCount="2">
    <brk id="66" max="255" man="1"/>
    <brk id="123" max="7" man="1"/>
  </rowBreaks>
  <ignoredErrors>
    <ignoredError sqref="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36"/>
  <sheetViews>
    <sheetView zoomScalePageLayoutView="0" workbookViewId="0" topLeftCell="A1">
      <selection activeCell="A35" sqref="A35:L35"/>
    </sheetView>
  </sheetViews>
  <sheetFormatPr defaultColWidth="9.140625" defaultRowHeight="12.75"/>
  <cols>
    <col min="2" max="2" width="27.421875" style="0" bestFit="1" customWidth="1"/>
    <col min="3" max="3" width="12.00390625" style="0" bestFit="1" customWidth="1"/>
    <col min="4" max="4" width="9.28125" style="0" customWidth="1"/>
    <col min="5" max="5" width="12.00390625" style="0" bestFit="1" customWidth="1"/>
    <col min="6" max="6" width="8.28125" style="0" bestFit="1" customWidth="1"/>
    <col min="7" max="7" width="9.28125" style="0" hidden="1" customWidth="1"/>
    <col min="8" max="10" width="0" style="0" hidden="1" customWidth="1"/>
    <col min="11" max="11" width="12.00390625" style="0" bestFit="1" customWidth="1"/>
    <col min="12" max="12" width="8.28125" style="0" bestFit="1" customWidth="1"/>
  </cols>
  <sheetData>
    <row r="6" spans="1:12" ht="17.25">
      <c r="A6" s="108" t="s">
        <v>162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5">
      <c r="A7" s="109" t="s">
        <v>163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2.75">
      <c r="A8" s="110" t="s">
        <v>164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8" ht="12.75">
      <c r="A9" s="25"/>
      <c r="B9" s="26"/>
      <c r="C9" s="27"/>
      <c r="D9" s="27"/>
      <c r="E9" s="28"/>
      <c r="F9" s="27"/>
      <c r="G9" s="27"/>
      <c r="H9" s="27"/>
    </row>
    <row r="10" spans="1:12" ht="12.75">
      <c r="A10" s="111" t="s">
        <v>168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12.75">
      <c r="A11" s="111" t="s">
        <v>165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3.5" thickBot="1">
      <c r="A12" s="4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2.75">
      <c r="A13" s="121" t="s">
        <v>232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3"/>
    </row>
    <row r="14" spans="1:12" ht="12.75">
      <c r="A14" s="124" t="s">
        <v>200</v>
      </c>
      <c r="B14" s="126" t="s">
        <v>201</v>
      </c>
      <c r="C14" s="128" t="s">
        <v>202</v>
      </c>
      <c r="D14" s="129"/>
      <c r="E14" s="128" t="s">
        <v>203</v>
      </c>
      <c r="F14" s="129"/>
      <c r="G14" s="128"/>
      <c r="H14" s="129"/>
      <c r="I14" s="128"/>
      <c r="J14" s="129"/>
      <c r="K14" s="128" t="s">
        <v>204</v>
      </c>
      <c r="L14" s="137"/>
    </row>
    <row r="15" spans="1:12" ht="12.75">
      <c r="A15" s="125"/>
      <c r="B15" s="127"/>
      <c r="C15" s="48" t="s">
        <v>205</v>
      </c>
      <c r="D15" s="48" t="s">
        <v>206</v>
      </c>
      <c r="E15" s="48" t="s">
        <v>205</v>
      </c>
      <c r="F15" s="48" t="s">
        <v>206</v>
      </c>
      <c r="G15" s="48" t="s">
        <v>205</v>
      </c>
      <c r="H15" s="48" t="s">
        <v>206</v>
      </c>
      <c r="I15" s="48" t="s">
        <v>205</v>
      </c>
      <c r="J15" s="48" t="s">
        <v>206</v>
      </c>
      <c r="K15" s="48" t="s">
        <v>205</v>
      </c>
      <c r="L15" s="49" t="s">
        <v>206</v>
      </c>
    </row>
    <row r="16" spans="1:12" ht="12.75">
      <c r="A16" s="50" t="s">
        <v>207</v>
      </c>
      <c r="B16" s="51" t="s">
        <v>208</v>
      </c>
      <c r="C16" s="52">
        <f>D16*$K16</f>
        <v>8187.1999126499995</v>
      </c>
      <c r="D16" s="53">
        <v>1</v>
      </c>
      <c r="E16" s="52">
        <f>F16*$K16</f>
        <v>0</v>
      </c>
      <c r="F16" s="53"/>
      <c r="G16" s="52">
        <f>H16*$K16</f>
        <v>0</v>
      </c>
      <c r="H16" s="54"/>
      <c r="I16" s="52">
        <f>J16*$K16</f>
        <v>0</v>
      </c>
      <c r="J16" s="55"/>
      <c r="K16" s="75">
        <f>'ORÇ UBS MORRO SINAP 2018'!H28*(1+'ORÇ UBS MORRO SINAP 2018'!G130)</f>
        <v>8187.1999126499995</v>
      </c>
      <c r="L16" s="56">
        <f>K16/$K$29</f>
        <v>0.12576413452310944</v>
      </c>
    </row>
    <row r="17" spans="1:12" ht="12.75">
      <c r="A17" s="57" t="s">
        <v>209</v>
      </c>
      <c r="B17" s="58" t="s">
        <v>210</v>
      </c>
      <c r="C17" s="59">
        <f>D17*$K17</f>
        <v>147.65660855</v>
      </c>
      <c r="D17" s="60">
        <v>1</v>
      </c>
      <c r="E17" s="59">
        <f aca="true" t="shared" si="0" ref="E17:E27">F17*$K17</f>
        <v>0</v>
      </c>
      <c r="F17" s="60"/>
      <c r="G17" s="59">
        <f aca="true" t="shared" si="1" ref="G17:G27">H17*$K17</f>
        <v>0</v>
      </c>
      <c r="H17" s="61"/>
      <c r="I17" s="59">
        <f aca="true" t="shared" si="2" ref="I17:I27">J17*$K17</f>
        <v>0</v>
      </c>
      <c r="J17" s="62"/>
      <c r="K17" s="76">
        <f>'ORÇ UBS MORRO SINAP 2018'!H33*(1+'ORÇ UBS MORRO SINAP 2018'!G130)</f>
        <v>147.65660855</v>
      </c>
      <c r="L17" s="64">
        <f aca="true" t="shared" si="3" ref="L17:L28">K17/$K$29</f>
        <v>0.0022681632034190404</v>
      </c>
    </row>
    <row r="18" spans="1:12" ht="12.75">
      <c r="A18" s="57" t="s">
        <v>211</v>
      </c>
      <c r="B18" s="58" t="s">
        <v>212</v>
      </c>
      <c r="C18" s="59">
        <f aca="true" t="shared" si="4" ref="C18:C27">D18*$K18</f>
        <v>500.9691059999999</v>
      </c>
      <c r="D18" s="62">
        <v>1</v>
      </c>
      <c r="E18" s="59">
        <f t="shared" si="0"/>
        <v>0</v>
      </c>
      <c r="F18" s="60"/>
      <c r="G18" s="59">
        <f t="shared" si="1"/>
        <v>0</v>
      </c>
      <c r="H18" s="60"/>
      <c r="I18" s="59">
        <f t="shared" si="2"/>
        <v>0</v>
      </c>
      <c r="J18" s="62"/>
      <c r="K18" s="76">
        <f>'ORÇ UBS MORRO SINAP 2018'!H41*(1+'ORÇ UBS MORRO SINAP 2018'!G130)</f>
        <v>500.9691059999999</v>
      </c>
      <c r="L18" s="64">
        <f t="shared" si="3"/>
        <v>0.00769542049920618</v>
      </c>
    </row>
    <row r="19" spans="1:12" ht="12.75">
      <c r="A19" s="57" t="s">
        <v>213</v>
      </c>
      <c r="B19" s="58" t="s">
        <v>214</v>
      </c>
      <c r="C19" s="59">
        <f t="shared" si="4"/>
        <v>2476.1447997</v>
      </c>
      <c r="D19" s="60">
        <v>1</v>
      </c>
      <c r="E19" s="59">
        <f t="shared" si="0"/>
        <v>0</v>
      </c>
      <c r="F19" s="60"/>
      <c r="G19" s="59">
        <f t="shared" si="1"/>
        <v>0</v>
      </c>
      <c r="H19" s="60"/>
      <c r="I19" s="59">
        <f t="shared" si="2"/>
        <v>0</v>
      </c>
      <c r="J19" s="62"/>
      <c r="K19" s="76">
        <f>'ORÇ UBS MORRO SINAP 2018'!H57*(1+'ORÇ UBS MORRO SINAP 2018'!G130)</f>
        <v>2476.1447997</v>
      </c>
      <c r="L19" s="64">
        <f t="shared" si="3"/>
        <v>0.03803622862646976</v>
      </c>
    </row>
    <row r="20" spans="1:12" ht="12.75">
      <c r="A20" s="57" t="s">
        <v>215</v>
      </c>
      <c r="B20" s="58" t="s">
        <v>216</v>
      </c>
      <c r="C20" s="59">
        <f t="shared" si="4"/>
        <v>225.326145</v>
      </c>
      <c r="D20" s="60">
        <v>0.5</v>
      </c>
      <c r="E20" s="59">
        <f t="shared" si="0"/>
        <v>225.326145</v>
      </c>
      <c r="F20" s="60">
        <v>0.5</v>
      </c>
      <c r="G20" s="59">
        <f t="shared" si="1"/>
        <v>0</v>
      </c>
      <c r="H20" s="60"/>
      <c r="I20" s="59">
        <f t="shared" si="2"/>
        <v>0</v>
      </c>
      <c r="J20" s="62"/>
      <c r="K20" s="76">
        <f>'ORÇ UBS MORRO SINAP 2018'!H66*(1+'ORÇ UBS MORRO SINAP 2018'!G130)</f>
        <v>450.65229</v>
      </c>
      <c r="L20" s="64">
        <f t="shared" si="3"/>
        <v>0.006922500467484335</v>
      </c>
    </row>
    <row r="21" spans="1:12" ht="12.75">
      <c r="A21" s="57" t="s">
        <v>218</v>
      </c>
      <c r="B21" s="58" t="s">
        <v>217</v>
      </c>
      <c r="C21" s="59">
        <f t="shared" si="4"/>
        <v>1039.0978675</v>
      </c>
      <c r="D21" s="60">
        <v>0.5</v>
      </c>
      <c r="E21" s="59">
        <f t="shared" si="0"/>
        <v>1039.0978675</v>
      </c>
      <c r="F21" s="60">
        <v>0.5</v>
      </c>
      <c r="G21" s="59">
        <f t="shared" si="1"/>
        <v>0</v>
      </c>
      <c r="H21" s="60"/>
      <c r="I21" s="59">
        <f t="shared" si="2"/>
        <v>0</v>
      </c>
      <c r="J21" s="62"/>
      <c r="K21" s="76">
        <f>'ORÇ UBS MORRO SINAP 2018'!H85*(1+'ORÇ UBS MORRO SINAP 2018'!G130)</f>
        <v>2078.195735</v>
      </c>
      <c r="L21" s="64">
        <f t="shared" si="3"/>
        <v>0.03192330598622155</v>
      </c>
    </row>
    <row r="22" spans="1:12" ht="12.75">
      <c r="A22" s="57" t="s">
        <v>220</v>
      </c>
      <c r="B22" s="58" t="s">
        <v>219</v>
      </c>
      <c r="C22" s="59">
        <f t="shared" si="4"/>
        <v>1605.18127</v>
      </c>
      <c r="D22" s="60">
        <v>1</v>
      </c>
      <c r="E22" s="59">
        <f t="shared" si="0"/>
        <v>0</v>
      </c>
      <c r="F22" s="60"/>
      <c r="G22" s="59">
        <f t="shared" si="1"/>
        <v>0</v>
      </c>
      <c r="H22" s="60"/>
      <c r="I22" s="59">
        <f t="shared" si="2"/>
        <v>0</v>
      </c>
      <c r="J22" s="62"/>
      <c r="K22" s="76">
        <f>'ORÇ UBS MORRO SINAP 2018'!H90*(1+'ORÇ UBS MORRO SINAP 2018'!G130)</f>
        <v>1605.18127</v>
      </c>
      <c r="L22" s="64">
        <f t="shared" si="3"/>
        <v>0.02465729862811104</v>
      </c>
    </row>
    <row r="23" spans="1:12" ht="12.75">
      <c r="A23" s="57" t="s">
        <v>222</v>
      </c>
      <c r="B23" s="58" t="s">
        <v>233</v>
      </c>
      <c r="C23" s="59">
        <f t="shared" si="4"/>
        <v>2741.7856531999996</v>
      </c>
      <c r="D23" s="60">
        <v>1</v>
      </c>
      <c r="E23" s="59">
        <f t="shared" si="0"/>
        <v>0</v>
      </c>
      <c r="F23" s="60"/>
      <c r="G23" s="59">
        <f t="shared" si="1"/>
        <v>0</v>
      </c>
      <c r="H23" s="60"/>
      <c r="I23" s="59">
        <f t="shared" si="2"/>
        <v>0</v>
      </c>
      <c r="J23" s="62"/>
      <c r="K23" s="76">
        <f>'ORÇ UBS MORRO SINAP 2018'!H95*(1+'ORÇ UBS MORRO SINAP 2018'!G130)</f>
        <v>2741.7856531999996</v>
      </c>
      <c r="L23" s="64">
        <f t="shared" si="3"/>
        <v>0.04211675583856201</v>
      </c>
    </row>
    <row r="24" spans="1:12" ht="12.75">
      <c r="A24" s="57" t="s">
        <v>223</v>
      </c>
      <c r="B24" s="58" t="s">
        <v>221</v>
      </c>
      <c r="C24" s="59">
        <f t="shared" si="4"/>
        <v>851.522469875</v>
      </c>
      <c r="D24" s="60">
        <v>0.5</v>
      </c>
      <c r="E24" s="59">
        <f t="shared" si="0"/>
        <v>851.522469875</v>
      </c>
      <c r="F24" s="60">
        <v>0.5</v>
      </c>
      <c r="G24" s="59">
        <f t="shared" si="1"/>
        <v>0</v>
      </c>
      <c r="H24" s="60"/>
      <c r="I24" s="59">
        <f t="shared" si="2"/>
        <v>0</v>
      </c>
      <c r="J24" s="62"/>
      <c r="K24" s="76">
        <f>'ORÇ UBS MORRO SINAP 2018'!H102*(1+'ORÇ UBS MORRO SINAP 2018'!G130)</f>
        <v>1703.04493975</v>
      </c>
      <c r="L24" s="64">
        <f t="shared" si="3"/>
        <v>0.02616058911309694</v>
      </c>
    </row>
    <row r="25" spans="1:12" ht="12.75">
      <c r="A25" s="57" t="s">
        <v>224</v>
      </c>
      <c r="B25" s="58" t="s">
        <v>227</v>
      </c>
      <c r="C25" s="59">
        <f t="shared" si="4"/>
        <v>5995.05652955</v>
      </c>
      <c r="D25" s="60">
        <v>0.5</v>
      </c>
      <c r="E25" s="59">
        <f t="shared" si="0"/>
        <v>5995.05652955</v>
      </c>
      <c r="F25" s="60">
        <v>0.5</v>
      </c>
      <c r="G25" s="59">
        <f t="shared" si="1"/>
        <v>0</v>
      </c>
      <c r="H25" s="60"/>
      <c r="I25" s="59">
        <f t="shared" si="2"/>
        <v>0</v>
      </c>
      <c r="J25" s="62"/>
      <c r="K25" s="76">
        <f>'ORÇ UBS MORRO SINAP 2018'!H110*(1+'ORÇ UBS MORRO SINAP 2018'!G130)</f>
        <v>11990.1130591</v>
      </c>
      <c r="L25" s="64">
        <f t="shared" si="3"/>
        <v>0.18418094193376844</v>
      </c>
    </row>
    <row r="26" spans="1:12" ht="12.75">
      <c r="A26" s="57" t="s">
        <v>226</v>
      </c>
      <c r="B26" s="58" t="s">
        <v>225</v>
      </c>
      <c r="C26" s="59">
        <f t="shared" si="4"/>
        <v>6391.680907699999</v>
      </c>
      <c r="D26" s="60">
        <v>0.5</v>
      </c>
      <c r="E26" s="59">
        <f t="shared" si="0"/>
        <v>6391.680907699999</v>
      </c>
      <c r="F26" s="60">
        <v>0.5</v>
      </c>
      <c r="G26" s="59">
        <f t="shared" si="1"/>
        <v>0</v>
      </c>
      <c r="H26" s="60"/>
      <c r="I26" s="59">
        <f t="shared" si="2"/>
        <v>0</v>
      </c>
      <c r="J26" s="62"/>
      <c r="K26" s="63">
        <f>'ORÇ UBS MORRO SINAP 2018'!H114*(1+'ORÇ UBS MORRO SINAP 2018'!G130)</f>
        <v>12783.361815399998</v>
      </c>
      <c r="L26" s="64">
        <f t="shared" si="3"/>
        <v>0.1963660900139393</v>
      </c>
    </row>
    <row r="27" spans="1:12" ht="12.75">
      <c r="A27" s="57" t="s">
        <v>228</v>
      </c>
      <c r="B27" s="77" t="s">
        <v>229</v>
      </c>
      <c r="C27" s="59">
        <f t="shared" si="4"/>
        <v>0</v>
      </c>
      <c r="D27" s="79"/>
      <c r="E27" s="59">
        <f t="shared" si="0"/>
        <v>16847.13505145</v>
      </c>
      <c r="F27" s="79">
        <v>1</v>
      </c>
      <c r="G27" s="74">
        <f t="shared" si="1"/>
        <v>0</v>
      </c>
      <c r="H27" s="60"/>
      <c r="I27" s="74">
        <f t="shared" si="2"/>
        <v>0</v>
      </c>
      <c r="J27" s="62"/>
      <c r="K27" s="63">
        <f>'ORÇ UBS MORRO SINAP 2018'!H123*(1+'ORÇ UBS MORRO SINAP 2018'!G130)</f>
        <v>16847.13505145</v>
      </c>
      <c r="L27" s="64">
        <f t="shared" si="3"/>
        <v>0.25878998699736855</v>
      </c>
    </row>
    <row r="28" spans="1:12" ht="12.75">
      <c r="A28" s="65" t="s">
        <v>241</v>
      </c>
      <c r="B28" s="78" t="s">
        <v>242</v>
      </c>
      <c r="C28" s="66"/>
      <c r="D28" s="80"/>
      <c r="E28" s="66"/>
      <c r="F28" s="80">
        <v>1</v>
      </c>
      <c r="G28" s="70"/>
      <c r="H28" s="60"/>
      <c r="I28" s="59"/>
      <c r="J28" s="62"/>
      <c r="K28" s="72">
        <f>'ORÇ UBS MORRO SINAP 2018'!H127*(1+'ORÇ UBS MORRO SINAP 2018'!G130)</f>
        <v>3588.2</v>
      </c>
      <c r="L28" s="67">
        <f t="shared" si="3"/>
        <v>0.0551185841692434</v>
      </c>
    </row>
    <row r="29" spans="1:12" ht="12.75">
      <c r="A29" s="132" t="s">
        <v>204</v>
      </c>
      <c r="B29" s="111"/>
      <c r="C29" s="59">
        <f>SUM(C16:C27)</f>
        <v>30161.621269725</v>
      </c>
      <c r="D29" s="68">
        <f>C29/K29</f>
        <v>0.4633147150761328</v>
      </c>
      <c r="E29" s="59">
        <f>SUM(E16:E27)</f>
        <v>31349.818971075</v>
      </c>
      <c r="F29" s="69">
        <f>E29/K29</f>
        <v>0.4815667007546238</v>
      </c>
      <c r="G29" s="59">
        <f>SUM(G16:G27)</f>
        <v>0</v>
      </c>
      <c r="H29" s="69">
        <f>G29/K29</f>
        <v>0</v>
      </c>
      <c r="I29" s="59">
        <f>SUM(I16:I27)</f>
        <v>0</v>
      </c>
      <c r="J29" s="69">
        <f>I29/K29</f>
        <v>0</v>
      </c>
      <c r="K29" s="133">
        <f>SUM(K16:K28)</f>
        <v>65099.6402408</v>
      </c>
      <c r="L29" s="135">
        <f>SUM(L16:L28)</f>
        <v>1</v>
      </c>
    </row>
    <row r="30" spans="1:14" ht="12.75">
      <c r="A30" s="132" t="s">
        <v>230</v>
      </c>
      <c r="B30" s="111"/>
      <c r="C30" s="66">
        <f>C29</f>
        <v>30161.621269725</v>
      </c>
      <c r="D30" s="68">
        <f>D29</f>
        <v>0.4633147150761328</v>
      </c>
      <c r="E30" s="59">
        <f>C30+E29</f>
        <v>61511.4402408</v>
      </c>
      <c r="F30" s="69">
        <f>F29+D30</f>
        <v>0.9448814158307566</v>
      </c>
      <c r="G30" s="70">
        <f>E30+G29</f>
        <v>61511.4402408</v>
      </c>
      <c r="H30" s="69">
        <f>F30+H29</f>
        <v>0.9448814158307566</v>
      </c>
      <c r="I30" s="70">
        <f>G30+I29</f>
        <v>61511.4402408</v>
      </c>
      <c r="J30" s="71">
        <f>H30+J29</f>
        <v>0.9448814158307566</v>
      </c>
      <c r="K30" s="134"/>
      <c r="L30" s="136"/>
      <c r="N30" t="s">
        <v>240</v>
      </c>
    </row>
    <row r="31" spans="1:12" ht="12.75">
      <c r="A31" s="114" t="s">
        <v>234</v>
      </c>
      <c r="B31" s="115"/>
      <c r="C31" s="116"/>
      <c r="D31" s="115"/>
      <c r="E31" s="115"/>
      <c r="F31" s="115"/>
      <c r="G31" s="115"/>
      <c r="H31" s="115"/>
      <c r="I31" s="115"/>
      <c r="J31" s="115"/>
      <c r="K31" s="115"/>
      <c r="L31" s="117"/>
    </row>
    <row r="32" spans="1:12" ht="13.5" thickBot="1">
      <c r="A32" s="118" t="s">
        <v>231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20"/>
    </row>
    <row r="34" spans="1:12" ht="12.75">
      <c r="A34" s="130" t="s">
        <v>249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12.75">
      <c r="A35" s="130" t="s">
        <v>247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12.75">
      <c r="A36" s="113" t="s">
        <v>248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</sheetData>
  <sheetProtection/>
  <mergeCells count="22">
    <mergeCell ref="A10:L10"/>
    <mergeCell ref="A11:L11"/>
    <mergeCell ref="A6:L6"/>
    <mergeCell ref="A7:L7"/>
    <mergeCell ref="A8:L8"/>
    <mergeCell ref="A29:B29"/>
    <mergeCell ref="K29:K30"/>
    <mergeCell ref="L29:L30"/>
    <mergeCell ref="A30:B30"/>
    <mergeCell ref="A35:L35"/>
    <mergeCell ref="I14:J14"/>
    <mergeCell ref="K14:L14"/>
    <mergeCell ref="A36:L36"/>
    <mergeCell ref="A31:L31"/>
    <mergeCell ref="A32:L32"/>
    <mergeCell ref="A13:L13"/>
    <mergeCell ref="A14:A15"/>
    <mergeCell ref="B14:B15"/>
    <mergeCell ref="C14:D14"/>
    <mergeCell ref="E14:F14"/>
    <mergeCell ref="G14:H14"/>
    <mergeCell ref="A34:L3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spans="1:8" ht="12.75">
      <c r="A1" s="24"/>
      <c r="B1" s="24"/>
      <c r="C1" s="24"/>
      <c r="D1" s="24"/>
      <c r="E1" s="24"/>
      <c r="F1" s="24"/>
      <c r="G1" s="24"/>
      <c r="H1" s="14"/>
    </row>
    <row r="2" spans="1:8" ht="12.75">
      <c r="A2" s="43">
        <v>7.65</v>
      </c>
      <c r="B2" s="43">
        <v>3.7</v>
      </c>
      <c r="C2" s="43">
        <v>4.05</v>
      </c>
      <c r="D2" s="43">
        <v>6.85</v>
      </c>
      <c r="E2" s="24"/>
      <c r="F2" s="24"/>
      <c r="G2" s="24"/>
      <c r="H2" s="14"/>
    </row>
    <row r="3" spans="1:8" ht="12.75">
      <c r="A3" s="43">
        <v>3.1</v>
      </c>
      <c r="B3" s="43">
        <v>4.85</v>
      </c>
      <c r="C3" s="43">
        <v>1.4</v>
      </c>
      <c r="D3" s="43">
        <v>13.75</v>
      </c>
      <c r="E3" s="24"/>
      <c r="F3" s="24"/>
      <c r="G3" s="24"/>
      <c r="H3" s="14"/>
    </row>
    <row r="4" spans="1:8" ht="12.75">
      <c r="A4" s="43">
        <v>3.1</v>
      </c>
      <c r="B4" s="43">
        <v>3.3</v>
      </c>
      <c r="C4" s="43"/>
      <c r="D4" s="43"/>
      <c r="E4" s="24"/>
      <c r="F4" s="24"/>
      <c r="G4" s="24"/>
      <c r="H4" s="14"/>
    </row>
    <row r="5" spans="1:8" ht="12.75">
      <c r="A5" s="43">
        <v>3.1</v>
      </c>
      <c r="B5" s="43">
        <v>3.3</v>
      </c>
      <c r="C5" s="43"/>
      <c r="D5" s="43"/>
      <c r="E5" s="24"/>
      <c r="F5" s="24"/>
      <c r="G5" s="24"/>
      <c r="H5" s="14"/>
    </row>
    <row r="6" spans="1:8" ht="12.75">
      <c r="A6" s="43">
        <v>3.1</v>
      </c>
      <c r="B6" s="43">
        <v>4.2</v>
      </c>
      <c r="C6" s="43"/>
      <c r="D6" s="43"/>
      <c r="E6" s="24"/>
      <c r="F6" s="24"/>
      <c r="G6" s="24"/>
      <c r="H6" s="14"/>
    </row>
    <row r="7" spans="1:8" ht="12.75">
      <c r="A7" s="43">
        <v>3</v>
      </c>
      <c r="B7" s="43">
        <v>2.05</v>
      </c>
      <c r="C7" s="43"/>
      <c r="D7" s="43"/>
      <c r="E7" s="24"/>
      <c r="F7" s="24"/>
      <c r="G7" s="24"/>
      <c r="H7" s="14"/>
    </row>
    <row r="8" spans="1:8" ht="12.75">
      <c r="A8" s="43">
        <v>3.1</v>
      </c>
      <c r="B8" s="43">
        <v>2</v>
      </c>
      <c r="C8" s="43"/>
      <c r="D8" s="43"/>
      <c r="E8" s="24"/>
      <c r="F8" s="24"/>
      <c r="G8" s="24"/>
      <c r="H8" s="14"/>
    </row>
    <row r="9" spans="1:8" ht="12.75">
      <c r="A9" s="43">
        <v>3.1</v>
      </c>
      <c r="B9" s="43">
        <v>2</v>
      </c>
      <c r="C9" s="43"/>
      <c r="D9" s="43"/>
      <c r="E9" s="24"/>
      <c r="F9" s="24"/>
      <c r="G9" s="24"/>
      <c r="H9" s="14"/>
    </row>
    <row r="10" spans="1:8" ht="12.75">
      <c r="A10" s="43">
        <v>3.1</v>
      </c>
      <c r="B10" s="43">
        <v>2.7</v>
      </c>
      <c r="C10" s="43"/>
      <c r="D10" s="43"/>
      <c r="E10" s="24"/>
      <c r="F10" s="24"/>
      <c r="G10" s="24"/>
      <c r="H10" s="14"/>
    </row>
    <row r="11" spans="1:8" ht="12.75">
      <c r="A11" s="43">
        <v>3.1</v>
      </c>
      <c r="B11" s="43">
        <v>2.85</v>
      </c>
      <c r="C11" s="43"/>
      <c r="D11" s="43"/>
      <c r="E11" s="24"/>
      <c r="F11" s="24"/>
      <c r="G11" s="24"/>
      <c r="H11" s="14"/>
    </row>
    <row r="12" spans="1:8" ht="12.75">
      <c r="A12" s="44">
        <v>3</v>
      </c>
      <c r="B12" s="44">
        <v>2.05</v>
      </c>
      <c r="C12" s="43"/>
      <c r="D12" s="43"/>
      <c r="E12" s="24"/>
      <c r="F12" s="24"/>
      <c r="G12" s="24"/>
      <c r="H12" s="14"/>
    </row>
    <row r="13" spans="1:8" ht="12.75">
      <c r="A13" s="24"/>
      <c r="B13" s="24"/>
      <c r="C13" s="24"/>
      <c r="D13" s="43">
        <f>SUM(A2:D12)</f>
        <v>97.49999999999997</v>
      </c>
      <c r="E13" s="24"/>
      <c r="F13" s="24"/>
      <c r="G13" s="24"/>
      <c r="H13" s="14"/>
    </row>
    <row r="14" spans="1:8" ht="12.75">
      <c r="A14" s="24"/>
      <c r="B14" s="24" t="s">
        <v>192</v>
      </c>
      <c r="C14" s="24" t="s">
        <v>193</v>
      </c>
      <c r="D14" s="24" t="s">
        <v>194</v>
      </c>
      <c r="E14" s="24"/>
      <c r="F14" s="24"/>
      <c r="G14" s="24"/>
      <c r="H14" s="14"/>
    </row>
    <row r="15" spans="1:8" ht="12.75">
      <c r="A15" s="24"/>
      <c r="B15" s="24">
        <v>24</v>
      </c>
      <c r="C15" s="24">
        <v>0.8</v>
      </c>
      <c r="D15" s="24">
        <v>0.8</v>
      </c>
      <c r="E15" s="24">
        <f>B15*C15*D15</f>
        <v>15.360000000000003</v>
      </c>
      <c r="F15" s="24"/>
      <c r="G15" s="24"/>
      <c r="H15" s="14"/>
    </row>
    <row r="16" spans="1:8" ht="13.5" thickBot="1">
      <c r="A16" s="14"/>
      <c r="B16" s="14"/>
      <c r="C16" s="14"/>
      <c r="D16" s="14" t="s">
        <v>195</v>
      </c>
      <c r="E16" s="24">
        <f>D13-E15</f>
        <v>82.13999999999997</v>
      </c>
      <c r="F16" s="14"/>
      <c r="G16" s="14"/>
      <c r="H16" s="14"/>
    </row>
    <row r="17" spans="1:8" ht="13.5" thickBot="1">
      <c r="A17" s="14"/>
      <c r="B17" s="14"/>
      <c r="C17" s="14" t="s">
        <v>196</v>
      </c>
      <c r="D17" s="14">
        <v>1.5</v>
      </c>
      <c r="E17" s="45">
        <f>D17*E16</f>
        <v>123.20999999999995</v>
      </c>
      <c r="F17" s="14"/>
      <c r="G17" s="14"/>
      <c r="H17" s="14"/>
    </row>
    <row r="18" spans="1:5" ht="12.75">
      <c r="A18" s="46" t="s">
        <v>197</v>
      </c>
      <c r="B18">
        <v>3</v>
      </c>
      <c r="C18">
        <v>1.2</v>
      </c>
      <c r="D18">
        <v>1.2</v>
      </c>
      <c r="E18">
        <f>B18*C18*D18</f>
        <v>4.319999999999999</v>
      </c>
    </row>
    <row r="19" spans="1:5" ht="12.75">
      <c r="A19" s="46" t="s">
        <v>198</v>
      </c>
      <c r="B19">
        <v>9</v>
      </c>
      <c r="C19">
        <v>1.5</v>
      </c>
      <c r="D19">
        <v>1.2</v>
      </c>
      <c r="E19">
        <f>B19*C19*D19</f>
        <v>16.2</v>
      </c>
    </row>
    <row r="20" spans="1:5" ht="12.75">
      <c r="A20" s="46" t="s">
        <v>199</v>
      </c>
      <c r="B20">
        <v>2</v>
      </c>
      <c r="C20">
        <v>0.8</v>
      </c>
      <c r="D20">
        <v>1.5</v>
      </c>
      <c r="E20">
        <f>B20*C20*D20</f>
        <v>2.4000000000000004</v>
      </c>
    </row>
    <row r="21" ht="12.75">
      <c r="E21">
        <f>E17-E18-E19-E20</f>
        <v>100.28999999999995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cp:lastPrinted>2018-06-20T20:33:26Z</cp:lastPrinted>
  <dcterms:created xsi:type="dcterms:W3CDTF">2018-05-10T08:42:09Z</dcterms:created>
  <dcterms:modified xsi:type="dcterms:W3CDTF">2018-06-20T20:36:56Z</dcterms:modified>
  <cp:category/>
  <cp:version/>
  <cp:contentType/>
  <cp:contentStatus/>
</cp:coreProperties>
</file>