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Planilha" sheetId="1" r:id="rId1"/>
    <sheet name="Cronograma" sheetId="2" r:id="rId2"/>
    <sheet name="Plan3" sheetId="3" r:id="rId3"/>
  </sheets>
  <definedNames>
    <definedName name="_xlnm.Print_Area" localSheetId="1">'Cronograma'!$A$1:$R$58</definedName>
    <definedName name="_xlnm.Print_Area" localSheetId="0">'Planilha'!$A$1:$H$251</definedName>
    <definedName name="_xlnm.Print_Titles" localSheetId="1">'Cronograma'!$1:$13</definedName>
    <definedName name="_xlnm.Print_Titles" localSheetId="0">'Planilha'!$1:$13</definedName>
  </definedNames>
  <calcPr fullCalcOnLoad="1"/>
</workbook>
</file>

<file path=xl/sharedStrings.xml><?xml version="1.0" encoding="utf-8"?>
<sst xmlns="http://schemas.openxmlformats.org/spreadsheetml/2006/main" count="864" uniqueCount="644">
  <si>
    <t>1.00</t>
  </si>
  <si>
    <t>SERVIÇOS PRELIMINARES</t>
  </si>
  <si>
    <t>1.01</t>
  </si>
  <si>
    <t>m2</t>
  </si>
  <si>
    <t>1.02</t>
  </si>
  <si>
    <t>m3</t>
  </si>
  <si>
    <t>2.00</t>
  </si>
  <si>
    <t>2.01</t>
  </si>
  <si>
    <t>3.00</t>
  </si>
  <si>
    <t>SERVIÇO EM TERRA</t>
  </si>
  <si>
    <t>3.01</t>
  </si>
  <si>
    <t>3.02</t>
  </si>
  <si>
    <t>3.03</t>
  </si>
  <si>
    <t>4.00</t>
  </si>
  <si>
    <t>4.01</t>
  </si>
  <si>
    <t>m</t>
  </si>
  <si>
    <t>4.02</t>
  </si>
  <si>
    <t>5.00</t>
  </si>
  <si>
    <t>ESTRUTURA</t>
  </si>
  <si>
    <t>5.01</t>
  </si>
  <si>
    <t>6.00</t>
  </si>
  <si>
    <t>INSTALAÇÃO ELÉTRICA</t>
  </si>
  <si>
    <t>6.01</t>
  </si>
  <si>
    <t xml:space="preserve">un </t>
  </si>
  <si>
    <t>6.02</t>
  </si>
  <si>
    <t>7.00</t>
  </si>
  <si>
    <t>8.00</t>
  </si>
  <si>
    <t>ALVENARIA</t>
  </si>
  <si>
    <t>8.01</t>
  </si>
  <si>
    <t>9.00</t>
  </si>
  <si>
    <t>IMPERMEABILIZAÇÃO</t>
  </si>
  <si>
    <t>9.01</t>
  </si>
  <si>
    <t>10.00</t>
  </si>
  <si>
    <t>10.01</t>
  </si>
  <si>
    <t>11.00</t>
  </si>
  <si>
    <t>COBERTURA</t>
  </si>
  <si>
    <t>11.01</t>
  </si>
  <si>
    <t>12.00</t>
  </si>
  <si>
    <t>ESQUADRIAS METÁLICAS</t>
  </si>
  <si>
    <t>12.01</t>
  </si>
  <si>
    <t>13.00</t>
  </si>
  <si>
    <t>13.01</t>
  </si>
  <si>
    <t>14.00</t>
  </si>
  <si>
    <t>14.01</t>
  </si>
  <si>
    <t>15.00</t>
  </si>
  <si>
    <t>15.01</t>
  </si>
  <si>
    <t>16.00</t>
  </si>
  <si>
    <t>REVESTIMENTO DE PISO</t>
  </si>
  <si>
    <t>16.01</t>
  </si>
  <si>
    <t>16.02</t>
  </si>
  <si>
    <t>17.00</t>
  </si>
  <si>
    <t>PINTURA</t>
  </si>
  <si>
    <t>17.01</t>
  </si>
  <si>
    <t>17.02</t>
  </si>
  <si>
    <t>DIVERSOS</t>
  </si>
  <si>
    <t>6.03</t>
  </si>
  <si>
    <t>6.05</t>
  </si>
  <si>
    <t>6.06</t>
  </si>
  <si>
    <t>6.07</t>
  </si>
  <si>
    <t>6.08</t>
  </si>
  <si>
    <t>6.09</t>
  </si>
  <si>
    <t>6.10</t>
  </si>
  <si>
    <t>6.11</t>
  </si>
  <si>
    <t>PLANILHA DE ORÇAMENTO BÁSICO</t>
  </si>
  <si>
    <t>ITEM</t>
  </si>
  <si>
    <t>DISCRIMINAÇÃO DOS SERVIÇOS</t>
  </si>
  <si>
    <t>UNID.</t>
  </si>
  <si>
    <t>QUANT.</t>
  </si>
  <si>
    <t>P. UNIT.</t>
  </si>
  <si>
    <t>P. TOTAL</t>
  </si>
  <si>
    <t>TOTAL ITEM 1.00</t>
  </si>
  <si>
    <t>C R O N O G R A M A    F Í S I C O    F I N A N C E I R O</t>
  </si>
  <si>
    <t>DISCRIMINAÇÃO</t>
  </si>
  <si>
    <t>%</t>
  </si>
  <si>
    <t>18.00</t>
  </si>
  <si>
    <t>DESEMBOLSO</t>
  </si>
  <si>
    <t>Mensal</t>
  </si>
  <si>
    <t>Acumulado</t>
  </si>
  <si>
    <t>PERCENTUAL GLOBAL</t>
  </si>
  <si>
    <t>Mensal (PGM)</t>
  </si>
  <si>
    <t>Acumulado (PGA)</t>
  </si>
  <si>
    <t>TOTAL ITEM 3.00</t>
  </si>
  <si>
    <t>TOTAL ITEM 4.00</t>
  </si>
  <si>
    <t>TOTAL ITEM 5.00</t>
  </si>
  <si>
    <t>TOTAL ITEM 9.00</t>
  </si>
  <si>
    <t>TOTAL ITEM 11.00</t>
  </si>
  <si>
    <t>TOTAL ITEM 13.00</t>
  </si>
  <si>
    <t>TOTAL ITEM 14.00</t>
  </si>
  <si>
    <t>TOTAL ITEM 15.00</t>
  </si>
  <si>
    <t>ADMINISTRAÇÃO</t>
  </si>
  <si>
    <t>hs</t>
  </si>
  <si>
    <t>18.01</t>
  </si>
  <si>
    <t>18.02</t>
  </si>
  <si>
    <t>6.12</t>
  </si>
  <si>
    <t>6.13</t>
  </si>
  <si>
    <t>6.14</t>
  </si>
  <si>
    <t>TOTAL DO ITEM 7.00</t>
  </si>
  <si>
    <t xml:space="preserve">FUNDAÇÕES </t>
  </si>
  <si>
    <t>INSTALAÇÃO HIDRO-SANIT.</t>
  </si>
  <si>
    <t>ESTRUTURA DE MADEIRA</t>
  </si>
  <si>
    <t>TOTAL ITEM 10.00</t>
  </si>
  <si>
    <t>6.15</t>
  </si>
  <si>
    <t>1.05</t>
  </si>
  <si>
    <t>1.06</t>
  </si>
  <si>
    <t>CONSUMO DE ENERGIA ELÉTRICA</t>
  </si>
  <si>
    <t>kwh</t>
  </si>
  <si>
    <t>1.07</t>
  </si>
  <si>
    <t>1.08</t>
  </si>
  <si>
    <t>5.02</t>
  </si>
  <si>
    <t>5.03</t>
  </si>
  <si>
    <t>CAIXA SEXTAVADA 3¨x3¨</t>
  </si>
  <si>
    <t>INSTALAÇÃO HIDRO-SANITÁRIA E PLUVIAL</t>
  </si>
  <si>
    <t>VIDROS TEMPERADOS / FERRAGENS / PERFIS</t>
  </si>
  <si>
    <t>FERRAGENS</t>
  </si>
  <si>
    <t>6.16</t>
  </si>
  <si>
    <t>6.17</t>
  </si>
  <si>
    <t>6.18</t>
  </si>
  <si>
    <t>6.19</t>
  </si>
  <si>
    <t>TOTAL ITEM 17.00</t>
  </si>
  <si>
    <t xml:space="preserve">FERRAMENTAS </t>
  </si>
  <si>
    <t xml:space="preserve">LASTRO DE CONCRETO IMPERM. TRAÇO 1:3:6 ESP 5 CM </t>
  </si>
  <si>
    <t xml:space="preserve">LIMPEZA FINAL DA OBRA </t>
  </si>
  <si>
    <t xml:space="preserve">PLACA DE OBRA EM CHAPA DE AÇO GALVANIZADO </t>
  </si>
  <si>
    <t>5.04</t>
  </si>
  <si>
    <t xml:space="preserve">m </t>
  </si>
  <si>
    <t xml:space="preserve">CONSUMO DE ÁGUA </t>
  </si>
  <si>
    <t xml:space="preserve">HASTE COPPERWELD 5/8" x 3,00 M C/ CONECTOR </t>
  </si>
  <si>
    <t xml:space="preserve">VIDROS </t>
  </si>
  <si>
    <t xml:space="preserve">ENGENHEIRO CIVIL </t>
  </si>
  <si>
    <t xml:space="preserve">CAIXA  PASSAGEM 30x30x40 C/ TAMPA E DRENO BRITA </t>
  </si>
  <si>
    <t xml:space="preserve">BARRACÃO DE OBRAS C/ INST. ELÉT E HIDROS. </t>
  </si>
  <si>
    <t>AG-250101</t>
  </si>
  <si>
    <t>AG-250110</t>
  </si>
  <si>
    <t xml:space="preserve">     C U S T O  T O T A L  S E M  B D I</t>
  </si>
  <si>
    <t xml:space="preserve">ALVENARIA </t>
  </si>
  <si>
    <t xml:space="preserve">EMASSAMENTO PVA - 2 DEMÃOS </t>
  </si>
  <si>
    <t>11.02</t>
  </si>
  <si>
    <t>TOTAL ITEM 8.00</t>
  </si>
  <si>
    <t>6.04</t>
  </si>
  <si>
    <t>AG-250103</t>
  </si>
  <si>
    <t>PINGADEIRA - CONC. PREMOLDADO (MOLDURA PLATIBANDA)</t>
  </si>
  <si>
    <t>ESTADO DE GOIÁS</t>
  </si>
  <si>
    <t>Governo da Cidade de Morrinhos</t>
  </si>
  <si>
    <t>ASSESSORIA DE PLANEJAMENTO</t>
  </si>
  <si>
    <t>Assessor de Planejamento e Coordenação</t>
  </si>
  <si>
    <t>PASSEIO EM CONCRETO DESEMPENADO ESP 5 CM 1:2,5:3,5</t>
  </si>
  <si>
    <t>AG-271608</t>
  </si>
  <si>
    <t>AG-201410</t>
  </si>
  <si>
    <t>11.03</t>
  </si>
  <si>
    <t>CALHA EM CHAPA DE AÇO GALVANIZADO / 50 CM C/ ACES.</t>
  </si>
  <si>
    <t xml:space="preserve">ESQUADRIAS </t>
  </si>
  <si>
    <t>cotação</t>
  </si>
  <si>
    <t>VIGIA DE OBRAS (NOTURNO/SÁBADO/DOMINGO/FERIADOS)</t>
  </si>
  <si>
    <t>LIGAÇÃO FLEXÍVEL PVC DIAM. 1/2" (ENGATE)</t>
  </si>
  <si>
    <t>REVESTIMENTO PAREDES</t>
  </si>
  <si>
    <t>16.03</t>
  </si>
  <si>
    <t>Assessor de Planejamento</t>
  </si>
  <si>
    <t>6.20</t>
  </si>
  <si>
    <t>6.21</t>
  </si>
  <si>
    <t>AG-261300</t>
  </si>
  <si>
    <t>AG-100160</t>
  </si>
  <si>
    <t>RODAPÉ FUNDIDO DE GRANITINA 7CM</t>
  </si>
  <si>
    <t>AG-070691</t>
  </si>
  <si>
    <t>5.05</t>
  </si>
  <si>
    <t>AG-060204</t>
  </si>
  <si>
    <t>11.04</t>
  </si>
  <si>
    <t>MÊS 01</t>
  </si>
  <si>
    <t>MÊS 02</t>
  </si>
  <si>
    <t>MÊS 03</t>
  </si>
  <si>
    <t>MÊS 04</t>
  </si>
  <si>
    <t>MÊS 05</t>
  </si>
  <si>
    <t>AG-021301</t>
  </si>
  <si>
    <t>AG-020200</t>
  </si>
  <si>
    <t>AG-021400</t>
  </si>
  <si>
    <t>AG-021401</t>
  </si>
  <si>
    <t>AG-020210</t>
  </si>
  <si>
    <t>AG-041003</t>
  </si>
  <si>
    <t>5.06</t>
  </si>
  <si>
    <t>AG-120902</t>
  </si>
  <si>
    <t>RUFO DE CHAPA GALVANIZADA</t>
  </si>
  <si>
    <t>AG-160602</t>
  </si>
  <si>
    <t>AG-190102</t>
  </si>
  <si>
    <t xml:space="preserve">VIDRO LISO E=4 MM COLOCADO </t>
  </si>
  <si>
    <t>AG-200101</t>
  </si>
  <si>
    <t>AG-200499</t>
  </si>
  <si>
    <t>PISO EM GRANITINA 8MM FUNDIDA COM CONTRAPISO E=2cm E JUNTA PLÁST. 27mm</t>
  </si>
  <si>
    <t>AG-220101</t>
  </si>
  <si>
    <t>AG-221101</t>
  </si>
  <si>
    <t>AG-221102</t>
  </si>
  <si>
    <t>AG-220102</t>
  </si>
  <si>
    <t>AG-261000</t>
  </si>
  <si>
    <t>AG-261602</t>
  </si>
  <si>
    <t>AG-261703</t>
  </si>
  <si>
    <t>AG-270501</t>
  </si>
  <si>
    <t>11.05</t>
  </si>
  <si>
    <t>11.06</t>
  </si>
  <si>
    <t>TOTAL ITEM 12.00</t>
  </si>
  <si>
    <t>CÓDIGO      AGETOP/SINAPI</t>
  </si>
  <si>
    <t>APILOAMENTO MECÂNICO</t>
  </si>
  <si>
    <t>AG-040905</t>
  </si>
  <si>
    <t>BANCADA DE GRANITO C/ ESPELHO</t>
  </si>
  <si>
    <t xml:space="preserve">ENCARREGADO </t>
  </si>
  <si>
    <t>AG-230105</t>
  </si>
  <si>
    <t>FECHADURA (ALAV.) LAFONTE 6236 B/8766 - B 19 IMAB OU EQUIV</t>
  </si>
  <si>
    <t xml:space="preserve">CHAPISCO COMUM </t>
  </si>
  <si>
    <t>AG-201302</t>
  </si>
  <si>
    <t>AG-160964</t>
  </si>
  <si>
    <t xml:space="preserve">CAIXA METÁLICA RETANGULAR 4"x2"x2" </t>
  </si>
  <si>
    <t>AG-070680</t>
  </si>
  <si>
    <t xml:space="preserve">FIO ISOLADO PVC 750 V - Nº 2,5mm2 </t>
  </si>
  <si>
    <t>AG-071291</t>
  </si>
  <si>
    <t xml:space="preserve">FIO ISOLADO PVC 750 V - Nº 4,0mm2 </t>
  </si>
  <si>
    <t>AG-071292</t>
  </si>
  <si>
    <t>AG-071622</t>
  </si>
  <si>
    <t>TOMADA HEXAGONAL 2P + T - 10A - 250V</t>
  </si>
  <si>
    <t>AG-072570</t>
  </si>
  <si>
    <t>AG-070710</t>
  </si>
  <si>
    <t>AG-071381</t>
  </si>
  <si>
    <t xml:space="preserve">TUBO SOLDÁVEL PVC MARROM DIAM. 50 mm </t>
  </si>
  <si>
    <t xml:space="preserve">JOELHO 90 GRAUS SOLDÁVEL DIAM. 25 mm </t>
  </si>
  <si>
    <t xml:space="preserve">TUBO SOLDAVEL PVC MARROM DIAM. 25 MM </t>
  </si>
  <si>
    <t xml:space="preserve">JOELHO 90 GRAUS SOLDÁVEL 50 mm (MARROM) </t>
  </si>
  <si>
    <t xml:space="preserve">TE 90 GRAUS SOLDÁVEL DIAM. 50 mm </t>
  </si>
  <si>
    <t xml:space="preserve">TE 90 GRAUS SOLDÁVEL DIAM. 25 mm </t>
  </si>
  <si>
    <t xml:space="preserve">CORPO CX. SIFONADA DIAM. 150x150x50 </t>
  </si>
  <si>
    <t xml:space="preserve">PROLONGAMENTO CX. SIFONADA 150 mm </t>
  </si>
  <si>
    <t xml:space="preserve">GRELHA QUADRADA BRANCO DIAM. 150 mm </t>
  </si>
  <si>
    <t>SIFÃO P/ LAVATÓRIO PVC DIAM. 1"x1.1/2"</t>
  </si>
  <si>
    <t>TORNEIRA P/ LAVATÓRIO DIAM. 1/2"</t>
  </si>
  <si>
    <t>VÁLVULA P/ LAVATÓRIO PVC DIAM. 1"</t>
  </si>
  <si>
    <t xml:space="preserve">VASO SANITÁRIO </t>
  </si>
  <si>
    <t>ANEL DE VEDAÇÃO P/ VASO SANITÁRIO</t>
  </si>
  <si>
    <t>CONJ. FIXAÇÃO P/ VASO SANITÁRIO (par)</t>
  </si>
  <si>
    <t>TUBO DE LIGAÇÃO PVC CROMADO 1.1/2" / ESPUDE - (ENTRADA)</t>
  </si>
  <si>
    <t>VÁLVULA DE DESCARGA - CROMADA</t>
  </si>
  <si>
    <t>TUBO DE DESCIDA P/ CX DE DESCARGA (longo 1.1/2")</t>
  </si>
  <si>
    <t>CUBA INOX 56x34x17cm E=0,6mm - aço 304 (Cuba nº 2)</t>
  </si>
  <si>
    <t>SIFÃO P/ PIA CROMADO 1.1/2"x2"</t>
  </si>
  <si>
    <t>TORNEIRA P/ PIA DIAM. 1/2" e 3/4" DE MESA - BICA MÓVEL</t>
  </si>
  <si>
    <t>VÁLVULA P/ PIA TIPO AMERICANA DIAM. 3.1/2" (metal)</t>
  </si>
  <si>
    <t>TORNEIRA DE PAREDE P/ TANQUE DIAM. 1/2" e 3/4"</t>
  </si>
  <si>
    <t>SIFÃO P/ TANQUE 1"x1.1/2" - PVC</t>
  </si>
  <si>
    <t>TUBO DE DESPEJO P/ VÁLVULA (pia/tanque)</t>
  </si>
  <si>
    <t>VÁLVULA P/ TANQUE METÁLICA DIAM. 1" S/ LADRÃO</t>
  </si>
  <si>
    <t xml:space="preserve">TUBO SOLDÁVEL P/ ESGOTO DIAM. 40 mm </t>
  </si>
  <si>
    <t xml:space="preserve">TUBO SOLDÁVEL P/ ESGOTO DIAM. 50 mm </t>
  </si>
  <si>
    <t xml:space="preserve">TUBO SOLDÁVEL P/ ESGOTO DIAM. 100 mm </t>
  </si>
  <si>
    <t xml:space="preserve">JOELHO 90 GRAUS DIAM. 40 mm </t>
  </si>
  <si>
    <t xml:space="preserve">JOELHO 90 GRAUS DIAM. 50 mm </t>
  </si>
  <si>
    <t xml:space="preserve">JOELHO 90 GRAUS DIAM. 100 mm </t>
  </si>
  <si>
    <t>ADAPTADOR CURTO SOLD. 25x3/4"</t>
  </si>
  <si>
    <t>ADAPTADOR PVC SOLD. C/ FLANGE P/ CX. D`ÁGUA 50X1 1/2"</t>
  </si>
  <si>
    <t>ADAPTADOR CURTO SOLD. 50X1 1/2"</t>
  </si>
  <si>
    <t>REGISTRO DE GAVETA METÁLICO C/ CANOPLA 3/4"</t>
  </si>
  <si>
    <t>REGISTRO DE GAVETA METÁLICO 1 1/2"</t>
  </si>
  <si>
    <t>REGISTRO DE PRESSÃO METÁLICO 3/4"</t>
  </si>
  <si>
    <t>unid</t>
  </si>
  <si>
    <t>cj</t>
  </si>
  <si>
    <t>CAIXA DE PASSAGEM 60x60 CM SEM TAMPA</t>
  </si>
  <si>
    <t>TAMPA EM CONCRETO ARMADO 25MPa E=5CM P/ CX DE PASSAGEM 60x60CM</t>
  </si>
  <si>
    <t>ADESIVO PLASTICO - BISNAGA 75 G</t>
  </si>
  <si>
    <t xml:space="preserve">JOELHO 45 GRAUS DIAM. 40 mm </t>
  </si>
  <si>
    <t xml:space="preserve">JOELHO 45 GRAUS DIAM. 50 mm </t>
  </si>
  <si>
    <t>TORNEIRA BÓIA 3/4"</t>
  </si>
  <si>
    <t xml:space="preserve">JOELHO 45 GRAUS DIAM. 100 mm </t>
  </si>
  <si>
    <t>TE 90 GRAUS DIAMETRO 40 MM - ESGOTO</t>
  </si>
  <si>
    <t>TE SANITARIO DIAMETRO 50 X 50 MM</t>
  </si>
  <si>
    <t>TE SANITARIO DIAMETRO 100 X 100 MM</t>
  </si>
  <si>
    <t>JUNCAO SIMPLES DIAM. 100 X 100 MM</t>
  </si>
  <si>
    <t xml:space="preserve">TE REDUÇÃO 90 GRAUS SOLDÁVEL 50 x 25mm </t>
  </si>
  <si>
    <t>JOELHO 90 GRAUS SOLD. C/ BUCHA DE LATÃO 25mmx3/4"</t>
  </si>
  <si>
    <t>JOELHO 90 GRAUS SOLD. C/ BUCHA DE LATÃO 25mmx1/2"</t>
  </si>
  <si>
    <t>TE REDUCAO 90 GRAUS SOLD.C/ROSCA 25X25X1/2"</t>
  </si>
  <si>
    <t>REGISTRO DE GAVETA BRUTO 2"</t>
  </si>
  <si>
    <t>AG-061130</t>
  </si>
  <si>
    <t xml:space="preserve">ATERRO INTERNO S/ APILOAM. C/ TR. EM CARRINHO MÃO  </t>
  </si>
  <si>
    <t>kg</t>
  </si>
  <si>
    <t>AÇO CA-50A - 8,0 MM (5/16")</t>
  </si>
  <si>
    <t>AÇO CA-50A - 6,3 MM (1/4")</t>
  </si>
  <si>
    <t>ROLDANA PLASTICA COM PREGO, TAMANHO 30 X 30 MM</t>
  </si>
  <si>
    <t>ESTRUTURA METÁLICA</t>
  </si>
  <si>
    <t>AG-150103</t>
  </si>
  <si>
    <t>4.03</t>
  </si>
  <si>
    <t>4.04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</si>
  <si>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</si>
  <si>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</si>
  <si>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</si>
  <si>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</si>
  <si>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</si>
  <si>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</si>
  <si>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</si>
  <si>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</si>
  <si>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</si>
  <si>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</si>
  <si>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</si>
  <si>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</si>
  <si>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6.22</t>
  </si>
  <si>
    <t>6.23</t>
  </si>
  <si>
    <t>AG-270310</t>
  </si>
  <si>
    <t>REBOCO PAULISTA A-14 (1CALH:4ARMLC+100kgCl/M3) - EDIFICAÇÃO/MURO/MURO DE ARRIMO</t>
  </si>
  <si>
    <t>IMPERMEABILIZAÇÃO VIGAS BALDRAMES/ARRIMO E=2,0CM</t>
  </si>
  <si>
    <t>EPI/PPRA/PCMSO/EXAMES/TREINAMENTOS</t>
  </si>
  <si>
    <t>AG-021602</t>
  </si>
  <si>
    <t>CAIXA DE GORDURA E INSPEÇÃO EM PVC/ABS 19 LITROS COM TAMPA E PORTA TAMPA E CESTO LIMPEZA REMOVÍVEL</t>
  </si>
  <si>
    <t>CABO EPR/XLPE (90°C) 1KV - 10mm²</t>
  </si>
  <si>
    <t>AG-070509</t>
  </si>
  <si>
    <t>AG-070543</t>
  </si>
  <si>
    <t>6.24</t>
  </si>
  <si>
    <t>6.25</t>
  </si>
  <si>
    <t>AG-71184</t>
  </si>
  <si>
    <t>AG-71450</t>
  </si>
  <si>
    <t>DISPOSITIVO DE PROTEÇÃO CONTRA SURTOS (D.P.S.) 275V</t>
  </si>
  <si>
    <t>INTERRUPTOR DIFERENCIAL RESIDUAL (D.R.) BIPOLAR</t>
  </si>
  <si>
    <t>6.26</t>
  </si>
  <si>
    <t>6.27</t>
  </si>
  <si>
    <t>AG-072252</t>
  </si>
  <si>
    <t>AG-071536</t>
  </si>
  <si>
    <t>6.28</t>
  </si>
  <si>
    <t>6.29</t>
  </si>
  <si>
    <t>6.30</t>
  </si>
  <si>
    <t>6.31</t>
  </si>
  <si>
    <t>AG-071330</t>
  </si>
  <si>
    <t>FITA ISOLANTE, ROLO DE 10,00 m</t>
  </si>
  <si>
    <t>PINTURA PISO CIMENTADO - CALÇADAS</t>
  </si>
  <si>
    <t>B D I - 28,0%</t>
  </si>
  <si>
    <t>VALOR TOTAL</t>
  </si>
  <si>
    <t>5.19</t>
  </si>
  <si>
    <t>TOTAL C/ BDI 28%(R$)</t>
  </si>
  <si>
    <t>CABO DE COBRE NU - 35mm²</t>
  </si>
  <si>
    <t>SINAPI-20256</t>
  </si>
  <si>
    <t>AG-160601</t>
  </si>
  <si>
    <t>AG-230174</t>
  </si>
  <si>
    <t xml:space="preserve">BARRA DE APOIO EM AÇO INOX - 40CM (PNE) </t>
  </si>
  <si>
    <t>MURO ARRIMO PADRÃO GOINFRA EM CANALETA SEM REVESTIMENTO - INCLUSO FUNDAÇÃO</t>
  </si>
  <si>
    <t>2.02</t>
  </si>
  <si>
    <t>4.05</t>
  </si>
  <si>
    <t>4.06</t>
  </si>
  <si>
    <t>4.07</t>
  </si>
  <si>
    <t>4.08</t>
  </si>
  <si>
    <t>QUADRO DE DISTRIBUIÇÃO EMBUTIR EM PVC CB-12E - 80 A</t>
  </si>
  <si>
    <t>AG-072170</t>
  </si>
  <si>
    <t>5.20</t>
  </si>
  <si>
    <t>5.21</t>
  </si>
  <si>
    <t>5.22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</si>
  <si>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</si>
  <si>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</si>
  <si>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</si>
  <si>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</si>
  <si>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</si>
  <si>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</si>
  <si>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</si>
  <si>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</si>
  <si>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</si>
  <si>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</si>
  <si>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</si>
  <si>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</si>
  <si>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</si>
  <si>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</si>
  <si>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</si>
  <si>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</si>
  <si>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</si>
  <si>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</si>
  <si>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</si>
  <si>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</si>
  <si>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</si>
  <si>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</si>
  <si>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</si>
  <si>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</si>
  <si>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</si>
  <si>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</si>
  <si>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</si>
  <si>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</si>
  <si>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</si>
  <si>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</si>
  <si>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</si>
  <si>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CHUVEIRO ELÉTRICO EM PVC COM BRAÇO METÁLICO</t>
  </si>
  <si>
    <t>CUMEEIRA TELHA FORRO TERMOACÚSTICA GALVANIZADA 0,5MM</t>
  </si>
  <si>
    <t>TOTAL ITEM 2.00</t>
  </si>
  <si>
    <t>AÇO CA-50A - 10,0 MM (3/8")</t>
  </si>
  <si>
    <t>AÇO CA-60A - 5.0 MM</t>
  </si>
  <si>
    <t>AG-052014</t>
  </si>
  <si>
    <t>AG-060507</t>
  </si>
  <si>
    <t>AG-060801</t>
  </si>
  <si>
    <t>AG-060314</t>
  </si>
  <si>
    <t>AG-060303</t>
  </si>
  <si>
    <t>AG-060304</t>
  </si>
  <si>
    <t>AG-060305</t>
  </si>
  <si>
    <t>AG-060306</t>
  </si>
  <si>
    <t>AÇO CA-50A - 12,5 MM (1/2")</t>
  </si>
  <si>
    <t>TOTAL DO ITEM 6.00</t>
  </si>
  <si>
    <t>AG-100320</t>
  </si>
  <si>
    <t>DIVISÓRIA DE GRANITO POLIDO</t>
  </si>
  <si>
    <t>7.01</t>
  </si>
  <si>
    <t>7.02</t>
  </si>
  <si>
    <t>SINAPI-94216</t>
  </si>
  <si>
    <t>10.02</t>
  </si>
  <si>
    <t>10.03</t>
  </si>
  <si>
    <t>10.04</t>
  </si>
  <si>
    <t>AG-180114</t>
  </si>
  <si>
    <t>11.07</t>
  </si>
  <si>
    <t>11.08</t>
  </si>
  <si>
    <t>11.09</t>
  </si>
  <si>
    <t>11.10</t>
  </si>
  <si>
    <t>11.11</t>
  </si>
  <si>
    <t>13.02</t>
  </si>
  <si>
    <t>13.03</t>
  </si>
  <si>
    <t>15.02</t>
  </si>
  <si>
    <t>17.04</t>
  </si>
  <si>
    <t>17.05</t>
  </si>
  <si>
    <t>TOTAL DO ITEM 16.00</t>
  </si>
  <si>
    <t>18.04</t>
  </si>
  <si>
    <t>18.05</t>
  </si>
  <si>
    <t>TOTAL ITEM 18.00</t>
  </si>
  <si>
    <t>AG-081003</t>
  </si>
  <si>
    <t>AG-081006</t>
  </si>
  <si>
    <t>AG-081321</t>
  </si>
  <si>
    <t>AG-081324</t>
  </si>
  <si>
    <t>AG-081369</t>
  </si>
  <si>
    <t>AG-081361</t>
  </si>
  <si>
    <t>AG-081405</t>
  </si>
  <si>
    <t>AG-081402</t>
  </si>
  <si>
    <t>AG-081424</t>
  </si>
  <si>
    <t>AG-081440</t>
  </si>
  <si>
    <t>AG-081663</t>
  </si>
  <si>
    <t>AG-081696</t>
  </si>
  <si>
    <t>AG-082051</t>
  </si>
  <si>
    <t>AG-080556</t>
  </si>
  <si>
    <t>AG-080561</t>
  </si>
  <si>
    <t>AG-080570</t>
  </si>
  <si>
    <t>AG-080580</t>
  </si>
  <si>
    <t>AG-080502</t>
  </si>
  <si>
    <t>AG-080510</t>
  </si>
  <si>
    <t>AG-080520</t>
  </si>
  <si>
    <t>AG-080514</t>
  </si>
  <si>
    <t>AG-080515</t>
  </si>
  <si>
    <t>AG-080512</t>
  </si>
  <si>
    <t>AG-080686</t>
  </si>
  <si>
    <t>AG-080672</t>
  </si>
  <si>
    <t>AG-080656</t>
  </si>
  <si>
    <t>AG-080680</t>
  </si>
  <si>
    <t>AG-080810</t>
  </si>
  <si>
    <t>AG-080820</t>
  </si>
  <si>
    <t>AG-080821</t>
  </si>
  <si>
    <t>AG-080830</t>
  </si>
  <si>
    <t>AG-082301</t>
  </si>
  <si>
    <t>AG-082302</t>
  </si>
  <si>
    <t>AG-082304</t>
  </si>
  <si>
    <t>AG-081935</t>
  </si>
  <si>
    <t>AG-081921</t>
  </si>
  <si>
    <t>AG-081936</t>
  </si>
  <si>
    <t>AG-081922</t>
  </si>
  <si>
    <t>AG-081938</t>
  </si>
  <si>
    <t>AG-081924</t>
  </si>
  <si>
    <t>AG-082201</t>
  </si>
  <si>
    <t>AG-082230</t>
  </si>
  <si>
    <t>AG-082235</t>
  </si>
  <si>
    <t>AG-081975</t>
  </si>
  <si>
    <t>AG-081066</t>
  </si>
  <si>
    <t>AG-081058</t>
  </si>
  <si>
    <t>AG-081069</t>
  </si>
  <si>
    <t>AG-080906</t>
  </si>
  <si>
    <t>AG-080926</t>
  </si>
  <si>
    <t>AG-080905</t>
  </si>
  <si>
    <t>AG-080946</t>
  </si>
  <si>
    <t>AG-081888</t>
  </si>
  <si>
    <t>AG-081825</t>
  </si>
  <si>
    <t>AG-081826</t>
  </si>
  <si>
    <t>AG-081846</t>
  </si>
  <si>
    <t>AG-081502</t>
  </si>
  <si>
    <t>AG-080721</t>
  </si>
  <si>
    <t>14.02</t>
  </si>
  <si>
    <t>14.03</t>
  </si>
  <si>
    <t>14.04</t>
  </si>
  <si>
    <t>AG-071432</t>
  </si>
  <si>
    <t>INTERRUPTOR PARALELO DUPLO (02 SEÇÕES)</t>
  </si>
  <si>
    <t>AG-071440</t>
  </si>
  <si>
    <t>INTERRUPTOR SIMPLES (01 SEÇÃO)</t>
  </si>
  <si>
    <t xml:space="preserve">DISJUNTOR TRIPOLAR DE 10 A 35-A </t>
  </si>
  <si>
    <t>AG-071173</t>
  </si>
  <si>
    <t xml:space="preserve">ELETRODUTO  FLEXÍVEL DIAM. 20MM </t>
  </si>
  <si>
    <t>AG-071193</t>
  </si>
  <si>
    <t>Engº Civil - CREA 25.685/D-GO</t>
  </si>
  <si>
    <t>HUGO HENRIQUE NUNES</t>
  </si>
  <si>
    <t>PINT. ESMALTE ESQ. FERRO C/ FUNDO ANTICORROSIVO (ESQUADRIAS E ESTRUTURA TELHADO APARENTE)</t>
  </si>
  <si>
    <t xml:space="preserve">ESTRUTURA METÁLICA CONVENCIONAL EM AÇO TIPO USI SAC-300 COM FUNDO ANTICORROSIVO </t>
  </si>
  <si>
    <t>ENG.º HUGO HENRIQUE NUNES</t>
  </si>
  <si>
    <t>AG-020701</t>
  </si>
  <si>
    <t>LOCAÇÃO DE OBRA COM EXECUÇÃO DE GABARITO</t>
  </si>
  <si>
    <t>DEMOLIÇÃO MANUAL ALVENARIA TIJOLO S/ REAP. C/ TR. E CARGA</t>
  </si>
  <si>
    <t>AG-020118</t>
  </si>
  <si>
    <t>AG-41004</t>
  </si>
  <si>
    <t>ESCAVAÇÃO MECANIZADA</t>
  </si>
  <si>
    <t>AG-41005</t>
  </si>
  <si>
    <t>CARGA MECANIZADA</t>
  </si>
  <si>
    <t>AG-050301</t>
  </si>
  <si>
    <t>AG-052005</t>
  </si>
  <si>
    <t>AG-051055</t>
  </si>
  <si>
    <t xml:space="preserve">LANÇAMENTO/APLICAÇÃO/ADENSAMENTO MANUAL CONCRETO </t>
  </si>
  <si>
    <t>AG-050201</t>
  </si>
  <si>
    <t>EMBASAMENTO COM TIJOLO COMUM</t>
  </si>
  <si>
    <t>3.04</t>
  </si>
  <si>
    <t>3.05</t>
  </si>
  <si>
    <t>2.03</t>
  </si>
  <si>
    <t>2.04</t>
  </si>
  <si>
    <t>1.03</t>
  </si>
  <si>
    <t>1.04</t>
  </si>
  <si>
    <t xml:space="preserve">LUMINÁRIA EMBUTIR C/ REFLETOR DE ALUMÍNIO E ALETAS 2x32W </t>
  </si>
  <si>
    <t>REATOR ELETRÔNICO AFP 2 X 32W</t>
  </si>
  <si>
    <t>LÂMPADA FLUORESCENTE TUBULAR T5 DE 32W</t>
  </si>
  <si>
    <t>LUMINÁRIA EMERGÊNCIA AUTÔNOMA BRANCA LED 30 2W</t>
  </si>
  <si>
    <t>AG-080802</t>
  </si>
  <si>
    <t>TANQUE MÁRMORE SINTÉTICO 02 CUBAS E 01 BATEDOR</t>
  </si>
  <si>
    <t>AG-080693</t>
  </si>
  <si>
    <t xml:space="preserve">TANQUE (PANELÃO) INOX 60x70x40cm </t>
  </si>
  <si>
    <t>ALVENARIA DE TIJOLO FURADO 1/2 VEZ 15x30x10cm</t>
  </si>
  <si>
    <t>9.02</t>
  </si>
  <si>
    <t>ESTRUTURA MADEIRA TELHA FIBROCIMENTO/PVC COM APOIOS EM LAJES/VIGAS OU PAREDES C/ FERRAGENS</t>
  </si>
  <si>
    <t>AG-140200</t>
  </si>
  <si>
    <t>ESTRUTURA METÁLICA/MADEIRA</t>
  </si>
  <si>
    <t>unid.</t>
  </si>
  <si>
    <t>COBERTURA TELHA PVC PLAN COLONIAL CERÂMICA 2,42x0,88m</t>
  </si>
  <si>
    <t xml:space="preserve">MÃO DE OBRA P/ ESTRUTURA MADEIRA EM TERÇA TELHA FIBROCIMENTO/PVC </t>
  </si>
  <si>
    <t>AG-140119</t>
  </si>
  <si>
    <t>AG-160501</t>
  </si>
  <si>
    <t>COBERTURA COM TELHA ONDULADA OU EQUIV.</t>
  </si>
  <si>
    <t>AG-160502</t>
  </si>
  <si>
    <t>CUMEEIRA P/ TELHA ONDULADA OU EQUIV.</t>
  </si>
  <si>
    <t>PORTA ABRIR ALUMÍNIO ANODIZADO VENEZIANA C/ FER. 70x210cm</t>
  </si>
  <si>
    <t>PORTA ABRIR ALUMÍNIO ANODIZADO VENEZIANA C/ FER. 80x210cm</t>
  </si>
  <si>
    <t>AG-180115</t>
  </si>
  <si>
    <t>JANELA ALUMÍNIO ANODIZADO MÁXIMO AR C/ FER.- 120x150cm</t>
  </si>
  <si>
    <t>JANELA ALUMÍNIO ANODIZADO BASCULANTE C/ FER.- 200x100cm</t>
  </si>
  <si>
    <t>JANELA ALUMÍNIO ANODIZADO BASCULANTE C/ FER.- 200x60cm</t>
  </si>
  <si>
    <t>AG-180111</t>
  </si>
  <si>
    <t>JANELA ALUMÍNIO ANODIZADO CORRER/VIDRO C/ FER.-120x150cm</t>
  </si>
  <si>
    <t>JANELA ALUMÍNIO ANODIZADO MÁXIMO AR C/ FER.- 60x60cm</t>
  </si>
  <si>
    <t>AG-180309</t>
  </si>
  <si>
    <t xml:space="preserve">REVESTIMENTO COM CERÂMICA </t>
  </si>
  <si>
    <t>REVESTIMENTO DE PAREDES/TETO</t>
  </si>
  <si>
    <t>GESSO CORRIDO EM TETO</t>
  </si>
  <si>
    <t>AG-210515</t>
  </si>
  <si>
    <t xml:space="preserve">PINTURA LATEX ACRÍLICA - DUAS DEMÃOS C/ SELADOR </t>
  </si>
  <si>
    <t xml:space="preserve">PINTURA PVA LATEX ACRÍLICA DUAS DEMÃOS S/ SELADOR </t>
  </si>
  <si>
    <t>AG-261307</t>
  </si>
  <si>
    <t xml:space="preserve">PINTURA ESMALTE SINTÉTICO DUAS DEMÃOS ESQ. MADEIRA </t>
  </si>
  <si>
    <t>AG-261560</t>
  </si>
  <si>
    <t>MURO ALVENARIA TIJ. FURADO (H=2,50M) C/ FUNDAÇÃO</t>
  </si>
  <si>
    <t>LANÇAMENTO/APLICAÇÃO CONCRETO VIGAS/PILARES</t>
  </si>
  <si>
    <t>FORRO EM LAJE PRÉ MOLDADA INC. CAPEAMENTO/FERR. DISTRIB. /ESCORAMENTO E FORMA E DESFORMA</t>
  </si>
  <si>
    <t>AG-061101</t>
  </si>
  <si>
    <t>9.03</t>
  </si>
  <si>
    <t>10.05</t>
  </si>
  <si>
    <t>10.06</t>
  </si>
  <si>
    <t>10.07</t>
  </si>
  <si>
    <t>4.09</t>
  </si>
  <si>
    <t>13.04</t>
  </si>
  <si>
    <t>17.03</t>
  </si>
  <si>
    <t>17.06</t>
  </si>
  <si>
    <t>18.03</t>
  </si>
  <si>
    <t>BANCADA ARDÓSIA POLIDA (PRATELEIRAS)</t>
  </si>
  <si>
    <t>COTAÇÃO</t>
  </si>
  <si>
    <t>SUPORTE METÁLICO CANTONEIRA C/ PARAFUSOS (PRATELEIRAS)</t>
  </si>
  <si>
    <t>18.06</t>
  </si>
  <si>
    <t>18.07</t>
  </si>
  <si>
    <t xml:space="preserve">INSTALAÇAO E CANALIZAÇÃO DO GÁS DE COZINHA GLP </t>
  </si>
  <si>
    <t>vb</t>
  </si>
  <si>
    <t>AG-180316</t>
  </si>
  <si>
    <t>VARAL METÁLICO EM TUBO INDUTRIAL TIPO T - VARAL</t>
  </si>
  <si>
    <t>AG-180323</t>
  </si>
  <si>
    <t>18.08</t>
  </si>
  <si>
    <t>18.09</t>
  </si>
  <si>
    <t>18.10</t>
  </si>
  <si>
    <t>GRELHA PD AGETOP DE FERRO CHATO COM BERÇO (RALO LINEAR)</t>
  </si>
  <si>
    <t>AG-180710</t>
  </si>
  <si>
    <t>ALÇAPÃO CHAPA METÁLICA VINCADA C/ ALÇA E PORTA CADEADO</t>
  </si>
  <si>
    <t>11.12</t>
  </si>
  <si>
    <t xml:space="preserve">PORTÃO CORRER FERRO CHAPA GALV. PLANA 14 C/ FERR. </t>
  </si>
  <si>
    <t>AG-80532</t>
  </si>
  <si>
    <t>PORTA PAPEL HIGIÊNICO EM METAL/ACABAMENTO CROMADO</t>
  </si>
  <si>
    <t>AG-80733</t>
  </si>
  <si>
    <t>PORTA TOALHA EM HASTE CURTA EM METAL/ACAB. CROMADO</t>
  </si>
  <si>
    <t>AG-80741</t>
  </si>
  <si>
    <t>SABONETEIRA EM METAL/ACABAMENTO CROMADO</t>
  </si>
  <si>
    <t>6.63</t>
  </si>
  <si>
    <t>CUBA DE LOUÇA DE EMBUTIR OVAL MÉDIA</t>
  </si>
  <si>
    <t>AG-080590</t>
  </si>
  <si>
    <t>AG-081861</t>
  </si>
  <si>
    <t>CAIXA DÁGUA POLIETILENO 1000 LTS C/ TAMPA</t>
  </si>
  <si>
    <t>6.64</t>
  </si>
  <si>
    <t>MÊS 06</t>
  </si>
  <si>
    <t>TELHAMENTO COM TELHA FORRO TERMOACÚSTICA E=30MM (EPS), FACE SUPERIOR EM TELHA TRAPEZOIDAL DE AÇO ZINCADO 0,5MM COM PRÉ PINTURA NA PARTE SUPERIOR E PVC FACE INFERIOR, C/ ACESSORIOS DE INSTALAÇÃO, INCLUSO IÇAMENTO</t>
  </si>
  <si>
    <r>
      <t>OBRA:</t>
    </r>
    <r>
      <rPr>
        <sz val="11"/>
        <rFont val="Times New Roman"/>
        <family val="1"/>
      </rPr>
      <t xml:space="preserve"> REFORMA E AMPLIAÇÃO DA ESCOLA MUNICIPAL OLGA HANNUN</t>
    </r>
  </si>
  <si>
    <r>
      <t xml:space="preserve">LOCAL: </t>
    </r>
    <r>
      <rPr>
        <sz val="11"/>
        <rFont val="Times New Roman"/>
        <family val="1"/>
      </rPr>
      <t>RUA BOLONHA ESQ. COM RUA FLORENÇA, QUADRA 13, RESIDENCIAL JARDIM ROMANO - MORRINHOS/GO</t>
    </r>
  </si>
  <si>
    <t xml:space="preserve">ESTACA À TRADO DIAM. 25cm S/ FERRO </t>
  </si>
  <si>
    <t>AG-052006</t>
  </si>
  <si>
    <t>AG-052004</t>
  </si>
  <si>
    <t>3.06</t>
  </si>
  <si>
    <t>3.07</t>
  </si>
  <si>
    <t>3.08</t>
  </si>
  <si>
    <t>AG-051030</t>
  </si>
  <si>
    <t>PREPARO C/ BETONEIRA E TRANSPOTE MANUAL CONCRETO Fck25MPa</t>
  </si>
  <si>
    <t>ESTRUTURA (VIGAS, PILARES E LAJES)</t>
  </si>
  <si>
    <t>PREPARO CONCRETO Fck25MPa C/ BETONEIRA (VIGAS E PILARES)</t>
  </si>
  <si>
    <t>AG-060307</t>
  </si>
  <si>
    <t>AÇO CA-50A - 16,0 MM (5/8")</t>
  </si>
  <si>
    <t>AG-060212</t>
  </si>
  <si>
    <t>FORMA CH. COMPENSADA PLASTIFICADA 12MM (VIGA/PILAR) U=3V</t>
  </si>
  <si>
    <t>4.10</t>
  </si>
  <si>
    <t>4.11</t>
  </si>
  <si>
    <t>4.12</t>
  </si>
  <si>
    <t>4.13</t>
  </si>
  <si>
    <t>m7</t>
  </si>
  <si>
    <t>AG-060524</t>
  </si>
  <si>
    <t>AG-060800</t>
  </si>
  <si>
    <t>m³</t>
  </si>
  <si>
    <t>4.14</t>
  </si>
  <si>
    <t>4.15</t>
  </si>
  <si>
    <t>4.16</t>
  </si>
  <si>
    <t>m²</t>
  </si>
  <si>
    <t>CONCRETO USINADO BOMBEÁVEL FCK=25 MPA (O.C.) - LAJES</t>
  </si>
  <si>
    <t>LANÇAMENTO/APLICAÇÃO/AENSAMENTO DE CONCRETO USINADO BOMBEÁVEL EM ESTRUTURA - (O.C.) - LAJES</t>
  </si>
  <si>
    <t>AÇO CA - 60 - 5,0 MM - (OBRAS CIVIS) - LAJES</t>
  </si>
  <si>
    <t>AÇO CA-50-A - 6,3 MM (1/4") - (OBRAS CIVIS) - LAJES</t>
  </si>
  <si>
    <t>AÇO CA-50-A - 10,0 MM (3/8") - (OBRAS CIVIS) - LAJES</t>
  </si>
  <si>
    <t>FORMA CH. COMPENSADA 17MM PLÁST. U=4V - LAJES</t>
  </si>
  <si>
    <t>PORTA ABRIR ALUMÍNIO ANODIZADO VENEZIANA C/ FER. 70x180cm (BANHEIROS NOVOS E ANTIGO)</t>
  </si>
  <si>
    <t>PORTA ABRIR ALUMÍNIO ANODIZADO VENEZIANA C/ FER. 90x210cm</t>
  </si>
  <si>
    <t>PORTA ABRIR EM CHAPA PF-1A C/ FER.-90x210cm</t>
  </si>
  <si>
    <t>AG-180490</t>
  </si>
  <si>
    <t>PORTA ABRIR ALUMÍNIO ANODIZADO VENEZIANA C/ FER. 200x210cm</t>
  </si>
  <si>
    <t>JANELA ALUMÍNIO ANODIZADO BASCULANTE C/ FER.- 120x60cm</t>
  </si>
  <si>
    <t>13.05</t>
  </si>
  <si>
    <t>AG-200201</t>
  </si>
  <si>
    <t>EMBOÇO (1CI:4 ARML)</t>
  </si>
  <si>
    <t>AG-271304</t>
  </si>
  <si>
    <t>11.13</t>
  </si>
  <si>
    <t>11.14</t>
  </si>
  <si>
    <t>OBS: REFERÊNCIA GOINFRA TABELA 148 - CUSTOS DE OBRAS CIVIS - JULHO/2021 E SINAPI-GO INSUMOS E COMPOSIÇÕES DESONERADA JUNHO/2021</t>
  </si>
  <si>
    <t>RÔMULO BARBOSA REZENDE</t>
  </si>
  <si>
    <t>Engº Civil - CREA 13.863/D-GO</t>
  </si>
  <si>
    <r>
      <t>OBRA:</t>
    </r>
    <r>
      <rPr>
        <sz val="12"/>
        <rFont val="Arial"/>
        <family val="2"/>
      </rPr>
      <t xml:space="preserve"> REFORMA E AMPLIAÇÃO DA ESCOLA MUNICIPAL OLGA HANNUN </t>
    </r>
  </si>
  <si>
    <r>
      <t xml:space="preserve">LOCAL: </t>
    </r>
    <r>
      <rPr>
        <sz val="12"/>
        <rFont val="Arial"/>
        <family val="2"/>
      </rPr>
      <t>RUA BOLONHA ESQ. COM RUA FLORENÇA, QUADRA 13, RESIDENCIAL JARDIM ROMANO - MORRINHOS/GO</t>
    </r>
  </si>
  <si>
    <t>ASSESSORIA DE PLANEJAMENTO E COORDENAÇÃO</t>
  </si>
  <si>
    <t>Morrinhos, 10 de setembro de 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</si>
</sst>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0" fillId="0" borderId="0" xfId="93" applyFont="1" applyAlignment="1">
      <alignment vertical="center"/>
    </xf>
    <xf numFmtId="171" fontId="1" fillId="0" borderId="0" xfId="93" applyFont="1" applyAlignment="1">
      <alignment vertical="center"/>
    </xf>
    <xf numFmtId="0" fontId="2" fillId="0" borderId="0" xfId="0" applyFont="1" applyAlignment="1">
      <alignment vertical="center"/>
    </xf>
    <xf numFmtId="171" fontId="0" fillId="0" borderId="0" xfId="93" applyFont="1" applyAlignment="1">
      <alignment/>
    </xf>
    <xf numFmtId="171" fontId="0" fillId="0" borderId="0" xfId="93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1" fontId="6" fillId="0" borderId="0" xfId="93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17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1" fontId="4" fillId="0" borderId="0" xfId="93" applyFont="1" applyBorder="1" applyAlignment="1">
      <alignment vertical="center"/>
    </xf>
    <xf numFmtId="171" fontId="5" fillId="0" borderId="0" xfId="93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171" fontId="4" fillId="0" borderId="12" xfId="93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1" fontId="4" fillId="0" borderId="14" xfId="93" applyFont="1" applyBorder="1" applyAlignment="1">
      <alignment vertical="center"/>
    </xf>
    <xf numFmtId="171" fontId="4" fillId="0" borderId="15" xfId="93" applyFont="1" applyBorder="1" applyAlignment="1">
      <alignment vertical="center"/>
    </xf>
    <xf numFmtId="0" fontId="0" fillId="0" borderId="0" xfId="0" applyBorder="1" applyAlignment="1">
      <alignment/>
    </xf>
    <xf numFmtId="171" fontId="51" fillId="33" borderId="0" xfId="93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1" fontId="0" fillId="0" borderId="10" xfId="93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1" fillId="0" borderId="10" xfId="93" applyFont="1" applyBorder="1" applyAlignment="1">
      <alignment vertical="center"/>
    </xf>
    <xf numFmtId="171" fontId="0" fillId="0" borderId="10" xfId="93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1" fontId="0" fillId="0" borderId="12" xfId="93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1" fontId="1" fillId="0" borderId="12" xfId="93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71" fontId="0" fillId="0" borderId="12" xfId="93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1" fontId="0" fillId="0" borderId="10" xfId="93" applyFont="1" applyBorder="1" applyAlignment="1">
      <alignment horizontal="center" vertical="center"/>
    </xf>
    <xf numFmtId="171" fontId="0" fillId="0" borderId="11" xfId="93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1" fontId="0" fillId="0" borderId="16" xfId="93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Border="1" applyAlignment="1">
      <alignment horizontal="left" vertical="center"/>
    </xf>
    <xf numFmtId="171" fontId="0" fillId="0" borderId="20" xfId="93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171" fontId="1" fillId="0" borderId="15" xfId="93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71" fontId="11" fillId="0" borderId="23" xfId="93" applyFont="1" applyBorder="1" applyAlignment="1">
      <alignment horizontal="center" vertical="center"/>
    </xf>
    <xf numFmtId="171" fontId="11" fillId="0" borderId="24" xfId="93" applyFont="1" applyBorder="1" applyAlignment="1">
      <alignment horizontal="center" vertical="center"/>
    </xf>
    <xf numFmtId="171" fontId="11" fillId="0" borderId="0" xfId="93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1" fontId="0" fillId="0" borderId="27" xfId="93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center"/>
    </xf>
    <xf numFmtId="2" fontId="0" fillId="0" borderId="27" xfId="0" applyNumberFormat="1" applyFont="1" applyBorder="1" applyAlignment="1">
      <alignment/>
    </xf>
    <xf numFmtId="171" fontId="6" fillId="0" borderId="19" xfId="93" applyFont="1" applyBorder="1" applyAlignment="1">
      <alignment horizontal="center" vertical="center" wrapText="1"/>
    </xf>
    <xf numFmtId="171" fontId="6" fillId="0" borderId="19" xfId="93" applyFont="1" applyBorder="1" applyAlignment="1" applyProtection="1">
      <alignment horizontal="center" vertical="center" wrapText="1"/>
      <protection/>
    </xf>
    <xf numFmtId="171" fontId="6" fillId="0" borderId="32" xfId="93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171" fontId="6" fillId="0" borderId="34" xfId="93" applyFont="1" applyBorder="1" applyAlignment="1" applyProtection="1">
      <alignment horizontal="center" vertical="center" wrapText="1"/>
      <protection/>
    </xf>
    <xf numFmtId="171" fontId="5" fillId="0" borderId="35" xfId="93" applyFont="1" applyFill="1" applyBorder="1" applyAlignment="1">
      <alignment horizontal="center" vertical="center"/>
    </xf>
    <xf numFmtId="171" fontId="5" fillId="0" borderId="36" xfId="93" applyFont="1" applyFill="1" applyBorder="1" applyAlignment="1">
      <alignment horizontal="center" vertical="center"/>
    </xf>
    <xf numFmtId="171" fontId="5" fillId="0" borderId="37" xfId="93" applyFont="1" applyFill="1" applyBorder="1" applyAlignment="1">
      <alignment horizontal="center" vertical="center"/>
    </xf>
    <xf numFmtId="4" fontId="0" fillId="0" borderId="10" xfId="93" applyNumberFormat="1" applyFont="1" applyBorder="1" applyAlignment="1">
      <alignment vertical="center"/>
    </xf>
    <xf numFmtId="4" fontId="0" fillId="0" borderId="27" xfId="93" applyNumberFormat="1" applyFont="1" applyBorder="1" applyAlignment="1">
      <alignment vertical="center"/>
    </xf>
    <xf numFmtId="4" fontId="0" fillId="34" borderId="3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171" fontId="0" fillId="0" borderId="0" xfId="93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4" borderId="19" xfId="0" applyFont="1" applyFill="1" applyBorder="1" applyAlignment="1">
      <alignment vertical="center" wrapText="1"/>
    </xf>
    <xf numFmtId="0" fontId="0" fillId="34" borderId="4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1" fillId="0" borderId="3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1" fillId="0" borderId="1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1" fontId="4" fillId="0" borderId="34" xfId="93" applyNumberFormat="1" applyFont="1" applyBorder="1" applyAlignment="1">
      <alignment horizontal="center" vertical="center"/>
    </xf>
    <xf numFmtId="171" fontId="4" fillId="0" borderId="46" xfId="93" applyNumberFormat="1" applyFont="1" applyBorder="1" applyAlignment="1">
      <alignment horizontal="center" vertical="center"/>
    </xf>
    <xf numFmtId="171" fontId="6" fillId="0" borderId="19" xfId="93" applyNumberFormat="1" applyFont="1" applyBorder="1" applyAlignment="1">
      <alignment horizontal="center" vertical="center"/>
    </xf>
    <xf numFmtId="171" fontId="6" fillId="0" borderId="33" xfId="93" applyNumberFormat="1" applyFont="1" applyBorder="1" applyAlignment="1">
      <alignment horizontal="center" vertical="center"/>
    </xf>
    <xf numFmtId="171" fontId="6" fillId="0" borderId="32" xfId="93" applyNumberFormat="1" applyFont="1" applyBorder="1" applyAlignment="1">
      <alignment horizontal="center" vertical="center"/>
    </xf>
    <xf numFmtId="171" fontId="6" fillId="0" borderId="49" xfId="93" applyNumberFormat="1" applyFont="1" applyBorder="1" applyAlignment="1">
      <alignment horizontal="center" vertical="center"/>
    </xf>
    <xf numFmtId="9" fontId="0" fillId="0" borderId="53" xfId="50" applyFont="1" applyFill="1" applyBorder="1" applyAlignment="1">
      <alignment horizontal="center" vertical="center"/>
    </xf>
    <xf numFmtId="9" fontId="0" fillId="0" borderId="54" xfId="50" applyFont="1" applyFill="1" applyBorder="1" applyAlignment="1">
      <alignment horizontal="center" vertical="center"/>
    </xf>
    <xf numFmtId="171" fontId="0" fillId="0" borderId="31" xfId="93" applyFont="1" applyFill="1" applyBorder="1" applyAlignment="1">
      <alignment horizontal="center" vertical="center"/>
    </xf>
    <xf numFmtId="171" fontId="0" fillId="0" borderId="30" xfId="93" applyFont="1" applyFill="1" applyBorder="1" applyAlignment="1">
      <alignment horizontal="center" vertical="center"/>
    </xf>
    <xf numFmtId="9" fontId="0" fillId="0" borderId="55" xfId="50" applyFont="1" applyFill="1" applyBorder="1" applyAlignment="1">
      <alignment horizontal="center" vertical="center"/>
    </xf>
    <xf numFmtId="9" fontId="0" fillId="0" borderId="21" xfId="50" applyFont="1" applyFill="1" applyBorder="1" applyAlignment="1">
      <alignment horizontal="center" vertical="center"/>
    </xf>
    <xf numFmtId="171" fontId="0" fillId="0" borderId="56" xfId="93" applyFont="1" applyFill="1" applyBorder="1" applyAlignment="1">
      <alignment horizontal="center" vertical="center"/>
    </xf>
    <xf numFmtId="171" fontId="0" fillId="0" borderId="57" xfId="93" applyFont="1" applyFill="1" applyBorder="1" applyAlignment="1">
      <alignment horizontal="center" vertical="center"/>
    </xf>
    <xf numFmtId="9" fontId="0" fillId="0" borderId="50" xfId="50" applyFont="1" applyFill="1" applyBorder="1" applyAlignment="1">
      <alignment horizontal="center" vertical="center"/>
    </xf>
    <xf numFmtId="9" fontId="0" fillId="0" borderId="51" xfId="50" applyFont="1" applyFill="1" applyBorder="1" applyAlignment="1">
      <alignment horizontal="center" vertical="center"/>
    </xf>
    <xf numFmtId="9" fontId="0" fillId="0" borderId="55" xfId="50" applyFont="1" applyBorder="1" applyAlignment="1">
      <alignment horizontal="center" vertical="center"/>
    </xf>
    <xf numFmtId="9" fontId="0" fillId="0" borderId="21" xfId="5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3" fillId="0" borderId="58" xfId="93" applyFont="1" applyBorder="1" applyAlignment="1">
      <alignment horizontal="center" vertical="center"/>
    </xf>
    <xf numFmtId="171" fontId="3" fillId="0" borderId="59" xfId="93" applyFont="1" applyBorder="1" applyAlignment="1">
      <alignment horizontal="center" vertical="center"/>
    </xf>
    <xf numFmtId="171" fontId="3" fillId="0" borderId="60" xfId="93" applyFont="1" applyBorder="1" applyAlignment="1">
      <alignment horizontal="center" vertical="center"/>
    </xf>
    <xf numFmtId="171" fontId="0" fillId="0" borderId="13" xfId="93" applyFont="1" applyFill="1" applyBorder="1" applyAlignment="1">
      <alignment horizontal="center" vertical="center"/>
    </xf>
    <xf numFmtId="171" fontId="0" fillId="0" borderId="61" xfId="93" applyFont="1" applyFill="1" applyBorder="1" applyAlignment="1">
      <alignment horizontal="center" vertical="center"/>
    </xf>
    <xf numFmtId="171" fontId="0" fillId="0" borderId="55" xfId="93" applyFont="1" applyFill="1" applyBorder="1" applyAlignment="1">
      <alignment horizontal="left" vertical="center"/>
    </xf>
    <xf numFmtId="171" fontId="0" fillId="0" borderId="21" xfId="93" applyFont="1" applyFill="1" applyBorder="1" applyAlignment="1">
      <alignment horizontal="left" vertical="center"/>
    </xf>
    <xf numFmtId="171" fontId="0" fillId="0" borderId="31" xfId="93" applyFont="1" applyFill="1" applyBorder="1" applyAlignment="1">
      <alignment horizontal="left" vertical="center"/>
    </xf>
    <xf numFmtId="171" fontId="0" fillId="0" borderId="30" xfId="93" applyFont="1" applyFill="1" applyBorder="1" applyAlignment="1">
      <alignment horizontal="left" vertical="center"/>
    </xf>
    <xf numFmtId="171" fontId="6" fillId="0" borderId="62" xfId="93" applyFont="1" applyFill="1" applyBorder="1" applyAlignment="1">
      <alignment horizontal="center" vertical="center"/>
    </xf>
    <xf numFmtId="171" fontId="6" fillId="0" borderId="63" xfId="93" applyFont="1" applyFill="1" applyBorder="1" applyAlignment="1">
      <alignment horizontal="center" vertical="center"/>
    </xf>
    <xf numFmtId="171" fontId="6" fillId="0" borderId="12" xfId="93" applyFont="1" applyBorder="1" applyAlignment="1">
      <alignment vertical="center"/>
    </xf>
    <xf numFmtId="171" fontId="6" fillId="0" borderId="20" xfId="93" applyFont="1" applyBorder="1" applyAlignment="1">
      <alignment vertical="center"/>
    </xf>
    <xf numFmtId="171" fontId="6" fillId="0" borderId="64" xfId="93" applyFont="1" applyBorder="1" applyAlignment="1">
      <alignment vertical="center"/>
    </xf>
    <xf numFmtId="171" fontId="0" fillId="0" borderId="31" xfId="93" applyFont="1" applyBorder="1" applyAlignment="1">
      <alignment horizontal="center" vertical="center"/>
    </xf>
    <xf numFmtId="171" fontId="0" fillId="0" borderId="30" xfId="93" applyFont="1" applyBorder="1" applyAlignment="1">
      <alignment horizontal="center" vertical="center"/>
    </xf>
    <xf numFmtId="171" fontId="4" fillId="0" borderId="0" xfId="93" applyNumberFormat="1" applyFont="1" applyBorder="1" applyAlignment="1">
      <alignment horizontal="center" vertical="center"/>
    </xf>
    <xf numFmtId="171" fontId="6" fillId="0" borderId="16" xfId="93" applyFont="1" applyFill="1" applyBorder="1" applyAlignment="1">
      <alignment horizontal="center" vertical="center"/>
    </xf>
    <xf numFmtId="171" fontId="6" fillId="0" borderId="27" xfId="93" applyFont="1" applyFill="1" applyBorder="1" applyAlignment="1">
      <alignment horizontal="center" vertical="center"/>
    </xf>
    <xf numFmtId="171" fontId="6" fillId="0" borderId="65" xfId="93" applyFont="1" applyBorder="1" applyAlignment="1">
      <alignment horizontal="center" vertical="center" wrapText="1"/>
    </xf>
    <xf numFmtId="171" fontId="6" fillId="0" borderId="25" xfId="93" applyFont="1" applyBorder="1" applyAlignment="1" applyProtection="1">
      <alignment horizontal="center" vertical="center" wrapText="1"/>
      <protection/>
    </xf>
    <xf numFmtId="171" fontId="6" fillId="0" borderId="26" xfId="93" applyFont="1" applyBorder="1" applyAlignment="1" applyProtection="1">
      <alignment horizontal="center" vertical="center" wrapText="1"/>
      <protection/>
    </xf>
    <xf numFmtId="171" fontId="6" fillId="0" borderId="17" xfId="93" applyFont="1" applyBorder="1" applyAlignment="1" applyProtection="1">
      <alignment horizontal="center" vertical="center" wrapText="1"/>
      <protection/>
    </xf>
    <xf numFmtId="171" fontId="6" fillId="0" borderId="10" xfId="93" applyFont="1" applyBorder="1" applyAlignment="1" applyProtection="1">
      <alignment horizontal="center" vertical="center" wrapText="1"/>
      <protection/>
    </xf>
    <xf numFmtId="171" fontId="6" fillId="0" borderId="10" xfId="93" applyFont="1" applyBorder="1" applyAlignment="1">
      <alignment horizontal="center" vertical="center" wrapText="1"/>
    </xf>
    <xf numFmtId="171" fontId="6" fillId="0" borderId="40" xfId="93" applyFont="1" applyBorder="1" applyAlignment="1">
      <alignment horizontal="center" vertical="center"/>
    </xf>
    <xf numFmtId="171" fontId="6" fillId="0" borderId="66" xfId="93" applyFont="1" applyFill="1" applyBorder="1" applyAlignment="1">
      <alignment horizontal="center" vertical="center"/>
    </xf>
    <xf numFmtId="171" fontId="6" fillId="0" borderId="32" xfId="93" applyFont="1" applyBorder="1" applyAlignment="1">
      <alignment horizontal="center" vertical="center"/>
    </xf>
    <xf numFmtId="171" fontId="6" fillId="0" borderId="48" xfId="93" applyFont="1" applyBorder="1" applyAlignment="1">
      <alignment horizontal="center" vertical="center"/>
    </xf>
    <xf numFmtId="171" fontId="6" fillId="0" borderId="19" xfId="93" applyFont="1" applyBorder="1" applyAlignment="1">
      <alignment horizontal="center" vertical="center"/>
    </xf>
    <xf numFmtId="171" fontId="6" fillId="0" borderId="17" xfId="93" applyFont="1" applyBorder="1" applyAlignment="1">
      <alignment horizontal="center" vertical="center" wrapText="1"/>
    </xf>
    <xf numFmtId="171" fontId="6" fillId="0" borderId="67" xfId="93" applyFont="1" applyBorder="1" applyAlignment="1">
      <alignment horizontal="center" vertical="center" wrapText="1"/>
    </xf>
    <xf numFmtId="171" fontId="6" fillId="0" borderId="15" xfId="93" applyFont="1" applyBorder="1" applyAlignment="1">
      <alignment vertical="center"/>
    </xf>
    <xf numFmtId="171" fontId="0" fillId="0" borderId="68" xfId="93" applyFont="1" applyFill="1" applyBorder="1" applyAlignment="1">
      <alignment horizontal="center" vertical="center"/>
    </xf>
    <xf numFmtId="171" fontId="0" fillId="0" borderId="56" xfId="93" applyFont="1" applyFill="1" applyBorder="1" applyAlignment="1">
      <alignment horizontal="left" vertical="center"/>
    </xf>
    <xf numFmtId="171" fontId="0" fillId="0" borderId="57" xfId="93" applyFont="1" applyFill="1" applyBorder="1" applyAlignment="1">
      <alignment horizontal="left" vertical="center"/>
    </xf>
    <xf numFmtId="171" fontId="0" fillId="0" borderId="28" xfId="93" applyFont="1" applyFill="1" applyBorder="1" applyAlignment="1">
      <alignment horizontal="center" vertical="center"/>
    </xf>
    <xf numFmtId="171" fontId="0" fillId="0" borderId="53" xfId="93" applyFont="1" applyFill="1" applyBorder="1" applyAlignment="1">
      <alignment horizontal="left" vertical="center"/>
    </xf>
    <xf numFmtId="171" fontId="0" fillId="0" borderId="54" xfId="93" applyFont="1" applyFill="1" applyBorder="1" applyAlignment="1">
      <alignment horizontal="left" vertical="center"/>
    </xf>
    <xf numFmtId="171" fontId="6" fillId="0" borderId="69" xfId="93" applyFont="1" applyFill="1" applyBorder="1" applyAlignment="1">
      <alignment horizontal="center" vertical="center"/>
    </xf>
    <xf numFmtId="171" fontId="6" fillId="0" borderId="70" xfId="93" applyFont="1" applyFill="1" applyBorder="1" applyAlignment="1">
      <alignment horizontal="center" vertical="center"/>
    </xf>
    <xf numFmtId="0" fontId="6" fillId="0" borderId="71" xfId="0" applyFont="1" applyBorder="1" applyAlignment="1">
      <alignment horizontal="right"/>
    </xf>
    <xf numFmtId="171" fontId="6" fillId="0" borderId="14" xfId="93" applyFont="1" applyBorder="1" applyAlignment="1">
      <alignment vertical="center"/>
    </xf>
    <xf numFmtId="171" fontId="15" fillId="0" borderId="72" xfId="93" applyFont="1" applyFill="1" applyBorder="1" applyAlignment="1">
      <alignment horizontal="center" vertical="center"/>
    </xf>
    <xf numFmtId="171" fontId="15" fillId="0" borderId="73" xfId="93" applyFont="1" applyFill="1" applyBorder="1" applyAlignment="1">
      <alignment horizontal="center" vertical="center"/>
    </xf>
    <xf numFmtId="171" fontId="15" fillId="0" borderId="74" xfId="93" applyFont="1" applyFill="1" applyBorder="1" applyAlignment="1">
      <alignment horizontal="center" vertical="center"/>
    </xf>
    <xf numFmtId="171" fontId="5" fillId="0" borderId="36" xfId="93" applyFont="1" applyFill="1" applyBorder="1" applyAlignment="1">
      <alignment horizontal="center" vertical="center"/>
    </xf>
    <xf numFmtId="171" fontId="5" fillId="0" borderId="37" xfId="93" applyFont="1" applyFill="1" applyBorder="1" applyAlignment="1">
      <alignment horizontal="center" vertical="center"/>
    </xf>
    <xf numFmtId="171" fontId="5" fillId="0" borderId="75" xfId="93" applyFont="1" applyFill="1" applyBorder="1" applyAlignment="1">
      <alignment horizontal="center" vertical="center"/>
    </xf>
    <xf numFmtId="171" fontId="6" fillId="0" borderId="76" xfId="93" applyFont="1" applyFill="1" applyBorder="1" applyAlignment="1">
      <alignment horizontal="center" vertical="center"/>
    </xf>
    <xf numFmtId="171" fontId="0" fillId="0" borderId="22" xfId="93" applyFont="1" applyFill="1" applyBorder="1" applyAlignment="1">
      <alignment horizontal="center" vertical="center"/>
    </xf>
    <xf numFmtId="171" fontId="0" fillId="0" borderId="50" xfId="93" applyFont="1" applyFill="1" applyBorder="1" applyAlignment="1">
      <alignment horizontal="left" vertical="center"/>
    </xf>
    <xf numFmtId="171" fontId="0" fillId="0" borderId="51" xfId="93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9" fontId="0" fillId="0" borderId="50" xfId="50" applyFont="1" applyBorder="1" applyAlignment="1">
      <alignment horizontal="center" vertical="center"/>
    </xf>
    <xf numFmtId="9" fontId="0" fillId="0" borderId="51" xfId="50" applyFont="1" applyBorder="1" applyAlignment="1">
      <alignment horizontal="center" vertical="center"/>
    </xf>
    <xf numFmtId="171" fontId="6" fillId="0" borderId="77" xfId="93" applyFont="1" applyFill="1" applyBorder="1" applyAlignment="1">
      <alignment horizontal="center" vertical="center"/>
    </xf>
    <xf numFmtId="171" fontId="6" fillId="0" borderId="29" xfId="93" applyFont="1" applyFill="1" applyBorder="1" applyAlignment="1">
      <alignment horizontal="center" vertical="center"/>
    </xf>
    <xf numFmtId="171" fontId="6" fillId="0" borderId="23" xfId="93" applyFont="1" applyFill="1" applyBorder="1" applyAlignment="1">
      <alignment horizontal="center"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10" xfId="51"/>
    <cellStyle name="Porcentagem 11" xfId="52"/>
    <cellStyle name="Porcentagem 11 2" xfId="53"/>
    <cellStyle name="Porcentagem 2" xfId="54"/>
    <cellStyle name="Porcentagem 3" xfId="55"/>
    <cellStyle name="Porcentagem 4" xfId="56"/>
    <cellStyle name="Porcentagem 5" xfId="57"/>
    <cellStyle name="Porcentagem 6" xfId="58"/>
    <cellStyle name="Porcentagem 7" xfId="59"/>
    <cellStyle name="Porcentagem 8" xfId="60"/>
    <cellStyle name="Porcentagem 9" xfId="61"/>
    <cellStyle name="Saída" xfId="62"/>
    <cellStyle name="Comma [0]" xfId="63"/>
    <cellStyle name="Separador de milhares 10" xfId="64"/>
    <cellStyle name="Separador de milhares 10 2" xfId="65"/>
    <cellStyle name="Separador de milhares 11" xfId="66"/>
    <cellStyle name="Separador de milhares 11 2" xfId="67"/>
    <cellStyle name="Separador de milhares 12" xfId="68"/>
    <cellStyle name="Separador de milhares 2" xfId="69"/>
    <cellStyle name="Separador de milhares 2 2" xfId="70"/>
    <cellStyle name="Separador de milhares 2 2 2" xfId="71"/>
    <cellStyle name="Separador de milhares 3" xfId="72"/>
    <cellStyle name="Separador de milhares 4" xfId="73"/>
    <cellStyle name="Separador de milhares 4 2" xfId="74"/>
    <cellStyle name="Separador de milhares 5" xfId="75"/>
    <cellStyle name="Separador de milhares 5 2" xfId="76"/>
    <cellStyle name="Separador de milhares 6" xfId="77"/>
    <cellStyle name="Separador de milhares 6 2" xfId="78"/>
    <cellStyle name="Separador de milhares 7" xfId="79"/>
    <cellStyle name="Separador de milhares 7 2" xfId="80"/>
    <cellStyle name="Separador de milhares 8" xfId="81"/>
    <cellStyle name="Separador de milhares 8 2" xfId="82"/>
    <cellStyle name="Separador de milhares 9" xfId="83"/>
    <cellStyle name="Separador de milhares 9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2171700</xdr:colOff>
      <xdr:row>0</xdr:row>
      <xdr:rowOff>85725</xdr:rowOff>
    </xdr:from>
    <xdr:to>
      <xdr:col>3</xdr:col>
      <xdr:colOff>2705100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85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1323975</xdr:colOff>
      <xdr:row>239</xdr:row>
      <xdr:rowOff>0</xdr:rowOff>
    </xdr:from>
    <xdr:to>
      <xdr:col>3</xdr:col>
      <xdr:colOff>3657600</xdr:colOff>
      <xdr:row>239</xdr:row>
      <xdr:rowOff>0</xdr:rowOff>
    </xdr:to>
    <xdr:sp>
      <xdr:nvSpPr>
        <xdr:cNvPr id="2" name="Line 4"/>
        <xdr:cNvSpPr>
          <a:spLocks/>
        </xdr:cNvSpPr>
      </xdr:nvSpPr>
      <xdr:spPr>
        <a:xfrm>
          <a:off x="3086100" y="476440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247</xdr:row>
      <xdr:rowOff>152400</xdr:rowOff>
    </xdr:from>
    <xdr:to>
      <xdr:col>3</xdr:col>
      <xdr:colOff>3657600</xdr:colOff>
      <xdr:row>247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086100" y="490918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38100</xdr:rowOff>
    </xdr:from>
    <xdr:to>
      <xdr:col>4</xdr:col>
      <xdr:colOff>9525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0</xdr:rowOff>
    </xdr:from>
    <xdr:to>
      <xdr:col>9</xdr:col>
      <xdr:colOff>352425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56</xdr:row>
      <xdr:rowOff>9525</xdr:rowOff>
    </xdr:from>
    <xdr:to>
      <xdr:col>6</xdr:col>
      <xdr:colOff>19050</xdr:colOff>
      <xdr:row>56</xdr:row>
      <xdr:rowOff>9525</xdr:rowOff>
    </xdr:to>
    <xdr:sp>
      <xdr:nvSpPr>
        <xdr:cNvPr id="3" name="Line 4"/>
        <xdr:cNvSpPr>
          <a:spLocks/>
        </xdr:cNvSpPr>
      </xdr:nvSpPr>
      <xdr:spPr>
        <a:xfrm>
          <a:off x="1085850" y="1179195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55</xdr:row>
      <xdr:rowOff>190500</xdr:rowOff>
    </xdr:from>
    <xdr:to>
      <xdr:col>16</xdr:col>
      <xdr:colOff>552450</xdr:colOff>
      <xdr:row>55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153275" y="1177290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17"/>
  <sheetViews>
    <sheetView tabSelected="1" view="pageBreakPreview" zoomScale="142" zoomScaleNormal="142" zoomScaleSheetLayoutView="142" zoomScalePageLayoutView="0" workbookViewId="0" topLeftCell="A1">
      <selection activeCell="A229" sqref="A229:G229"/>
    </sheetView>
  </sheetViews>
  <sheetFormatPr defaultColWidth="9.140625" defaultRowHeight="12.75"/>
  <cols>
    <col min="1" max="1" width="6.00390625" style="3" customWidth="1"/>
    <col min="2" max="2" width="13.8515625" style="3" customWidth="1"/>
    <col min="3" max="3" width="6.57421875" style="2" customWidth="1"/>
    <col min="4" max="4" width="58.421875" style="2" customWidth="1"/>
    <col min="5" max="5" width="5.57421875" style="2" customWidth="1"/>
    <col min="6" max="6" width="10.140625" style="4" bestFit="1" customWidth="1"/>
    <col min="7" max="7" width="10.7109375" style="7" customWidth="1"/>
    <col min="8" max="8" width="16.57421875" style="7" customWidth="1"/>
    <col min="9" max="9" width="14.7109375" style="4" customWidth="1"/>
    <col min="10" max="16384" width="9.140625" style="2" customWidth="1"/>
  </cols>
  <sheetData>
    <row r="1" spans="1:9" ht="15" customHeight="1">
      <c r="A1"/>
      <c r="B1"/>
      <c r="C1"/>
      <c r="D1"/>
      <c r="E1"/>
      <c r="F1"/>
      <c r="G1"/>
      <c r="H1"/>
      <c r="I1"/>
    </row>
    <row r="2" spans="1:9" ht="15" customHeight="1">
      <c r="A2"/>
      <c r="B2"/>
      <c r="C2"/>
      <c r="D2" s="174"/>
      <c r="E2" s="174"/>
      <c r="F2"/>
      <c r="G2"/>
      <c r="H2"/>
      <c r="I2"/>
    </row>
    <row r="3" spans="1:9" ht="15" customHeight="1">
      <c r="A3"/>
      <c r="B3"/>
      <c r="C3"/>
      <c r="D3"/>
      <c r="E3"/>
      <c r="F3"/>
      <c r="G3"/>
      <c r="H3"/>
      <c r="I3"/>
    </row>
    <row r="4" spans="1:9" ht="15" customHeight="1">
      <c r="A4" s="177" t="s">
        <v>141</v>
      </c>
      <c r="B4" s="177"/>
      <c r="C4" s="177"/>
      <c r="D4" s="177"/>
      <c r="E4" s="177"/>
      <c r="F4" s="177"/>
      <c r="G4" s="177"/>
      <c r="H4" s="177"/>
      <c r="I4" s="16"/>
    </row>
    <row r="5" spans="1:9" ht="15" customHeight="1">
      <c r="A5" s="177" t="s">
        <v>142</v>
      </c>
      <c r="B5" s="177"/>
      <c r="C5" s="177"/>
      <c r="D5" s="177"/>
      <c r="E5" s="177"/>
      <c r="F5" s="177"/>
      <c r="G5" s="177"/>
      <c r="H5" s="177"/>
      <c r="I5" s="16"/>
    </row>
    <row r="6" spans="1:9" s="6" customFormat="1" ht="15" customHeight="1">
      <c r="A6" s="177" t="s">
        <v>143</v>
      </c>
      <c r="B6" s="177"/>
      <c r="C6" s="177"/>
      <c r="D6" s="177"/>
      <c r="E6" s="177"/>
      <c r="F6" s="177"/>
      <c r="G6" s="177"/>
      <c r="H6" s="177"/>
      <c r="I6" s="16"/>
    </row>
    <row r="7" spans="1:9" s="1" customFormat="1" ht="15" customHeight="1">
      <c r="A7" s="14"/>
      <c r="B7" s="15"/>
      <c r="C7" s="15"/>
      <c r="D7" s="15"/>
      <c r="E7" s="15"/>
      <c r="F7" s="15"/>
      <c r="G7" s="15"/>
      <c r="H7" s="15"/>
      <c r="I7" s="15"/>
    </row>
    <row r="8" spans="1:9" s="9" customFormat="1" ht="15" customHeight="1">
      <c r="A8" s="175" t="s">
        <v>591</v>
      </c>
      <c r="B8" s="176"/>
      <c r="C8" s="176"/>
      <c r="D8" s="176"/>
      <c r="E8" s="176"/>
      <c r="F8" s="176"/>
      <c r="G8" s="176"/>
      <c r="H8" s="176"/>
      <c r="I8" s="176"/>
    </row>
    <row r="9" spans="1:9" s="9" customFormat="1" ht="15" customHeight="1">
      <c r="A9" s="175" t="s">
        <v>592</v>
      </c>
      <c r="B9" s="176"/>
      <c r="C9" s="176"/>
      <c r="D9" s="176"/>
      <c r="E9" s="176"/>
      <c r="F9" s="176"/>
      <c r="G9" s="176"/>
      <c r="H9" s="176"/>
      <c r="I9" s="176"/>
    </row>
    <row r="10" spans="1:9" s="9" customFormat="1" ht="15" customHeight="1">
      <c r="A10" s="109"/>
      <c r="B10" s="110"/>
      <c r="C10" s="110"/>
      <c r="D10" s="110"/>
      <c r="E10" s="110"/>
      <c r="F10" s="110"/>
      <c r="G10" s="110"/>
      <c r="H10" s="110"/>
      <c r="I10" s="110"/>
    </row>
    <row r="11" spans="1:9" s="18" customFormat="1" ht="15" customHeight="1">
      <c r="A11" s="171" t="s">
        <v>63</v>
      </c>
      <c r="B11" s="171"/>
      <c r="C11" s="171"/>
      <c r="D11" s="171"/>
      <c r="E11" s="171"/>
      <c r="F11" s="171"/>
      <c r="G11" s="171"/>
      <c r="H11" s="171"/>
      <c r="I11" s="17"/>
    </row>
    <row r="12" spans="1:9" s="18" customFormat="1" ht="15" customHeight="1" thickBot="1">
      <c r="A12" s="111"/>
      <c r="B12" s="111"/>
      <c r="C12" s="111"/>
      <c r="D12" s="111"/>
      <c r="E12" s="111"/>
      <c r="F12" s="111"/>
      <c r="G12" s="111"/>
      <c r="H12" s="111"/>
      <c r="I12" s="17"/>
    </row>
    <row r="13" spans="1:9" s="83" customFormat="1" ht="26.25" customHeight="1" thickBot="1">
      <c r="A13" s="77" t="s">
        <v>64</v>
      </c>
      <c r="B13" s="78" t="s">
        <v>197</v>
      </c>
      <c r="C13" s="172" t="s">
        <v>65</v>
      </c>
      <c r="D13" s="173"/>
      <c r="E13" s="79" t="s">
        <v>66</v>
      </c>
      <c r="F13" s="80" t="s">
        <v>67</v>
      </c>
      <c r="G13" s="80" t="s">
        <v>68</v>
      </c>
      <c r="H13" s="81" t="s">
        <v>69</v>
      </c>
      <c r="I13" s="82"/>
    </row>
    <row r="14" spans="1:9" s="10" customFormat="1" ht="15" customHeight="1">
      <c r="A14" s="84" t="s">
        <v>0</v>
      </c>
      <c r="B14" s="85"/>
      <c r="C14" s="182" t="s">
        <v>1</v>
      </c>
      <c r="D14" s="183"/>
      <c r="E14" s="183"/>
      <c r="F14" s="183"/>
      <c r="G14" s="183"/>
      <c r="H14" s="184"/>
      <c r="I14" s="5"/>
    </row>
    <row r="15" spans="1:9" s="1" customFormat="1" ht="15" customHeight="1">
      <c r="A15" s="45" t="s">
        <v>2</v>
      </c>
      <c r="B15" s="40" t="s">
        <v>171</v>
      </c>
      <c r="C15" s="131" t="s">
        <v>122</v>
      </c>
      <c r="D15" s="131"/>
      <c r="E15" s="37" t="s">
        <v>3</v>
      </c>
      <c r="F15" s="39">
        <v>6</v>
      </c>
      <c r="G15" s="105">
        <v>173.99</v>
      </c>
      <c r="H15" s="46">
        <f aca="true" t="shared" si="0" ref="H15:H22">F15*G15</f>
        <v>1043.94</v>
      </c>
      <c r="I15" s="5"/>
    </row>
    <row r="16" spans="1:9" s="1" customFormat="1" ht="15" customHeight="1">
      <c r="A16" s="45" t="s">
        <v>4</v>
      </c>
      <c r="B16" s="40" t="s">
        <v>486</v>
      </c>
      <c r="C16" s="131" t="s">
        <v>487</v>
      </c>
      <c r="D16" s="131"/>
      <c r="E16" s="37" t="s">
        <v>3</v>
      </c>
      <c r="F16" s="39">
        <v>542.88</v>
      </c>
      <c r="G16" s="105">
        <v>3.33</v>
      </c>
      <c r="H16" s="46">
        <f t="shared" si="0"/>
        <v>1807.7904</v>
      </c>
      <c r="I16" s="5"/>
    </row>
    <row r="17" spans="1:9" s="1" customFormat="1" ht="15" customHeight="1">
      <c r="A17" s="45" t="s">
        <v>504</v>
      </c>
      <c r="B17" s="40" t="s">
        <v>489</v>
      </c>
      <c r="C17" s="131" t="s">
        <v>488</v>
      </c>
      <c r="D17" s="131"/>
      <c r="E17" s="37" t="s">
        <v>5</v>
      </c>
      <c r="F17" s="39">
        <v>11.98</v>
      </c>
      <c r="G17" s="105">
        <v>28.09</v>
      </c>
      <c r="H17" s="46">
        <f t="shared" si="0"/>
        <v>336.51820000000004</v>
      </c>
      <c r="I17" s="5"/>
    </row>
    <row r="18" spans="1:9" s="10" customFormat="1" ht="15" customHeight="1">
      <c r="A18" s="45" t="s">
        <v>505</v>
      </c>
      <c r="B18" s="40" t="s">
        <v>172</v>
      </c>
      <c r="C18" s="130" t="s">
        <v>119</v>
      </c>
      <c r="D18" s="130"/>
      <c r="E18" s="37" t="s">
        <v>3</v>
      </c>
      <c r="F18" s="39">
        <v>542.88</v>
      </c>
      <c r="G18" s="105">
        <v>2.68</v>
      </c>
      <c r="H18" s="46">
        <f t="shared" si="0"/>
        <v>1454.9184</v>
      </c>
      <c r="I18" s="5"/>
    </row>
    <row r="19" spans="1:9" s="10" customFormat="1" ht="15" customHeight="1">
      <c r="A19" s="45" t="s">
        <v>102</v>
      </c>
      <c r="B19" s="40" t="s">
        <v>173</v>
      </c>
      <c r="C19" s="130" t="s">
        <v>125</v>
      </c>
      <c r="D19" s="130"/>
      <c r="E19" s="37" t="s">
        <v>5</v>
      </c>
      <c r="F19" s="39">
        <v>420</v>
      </c>
      <c r="G19" s="105">
        <v>9.48</v>
      </c>
      <c r="H19" s="46">
        <f t="shared" si="0"/>
        <v>3981.6000000000004</v>
      </c>
      <c r="I19" s="5"/>
    </row>
    <row r="20" spans="1:9" s="10" customFormat="1" ht="15" customHeight="1">
      <c r="A20" s="45" t="s">
        <v>103</v>
      </c>
      <c r="B20" s="40" t="s">
        <v>174</v>
      </c>
      <c r="C20" s="38" t="s">
        <v>104</v>
      </c>
      <c r="D20" s="38"/>
      <c r="E20" s="37" t="s">
        <v>105</v>
      </c>
      <c r="F20" s="39">
        <v>2400</v>
      </c>
      <c r="G20" s="105">
        <v>0.85</v>
      </c>
      <c r="H20" s="46">
        <f t="shared" si="0"/>
        <v>2040</v>
      </c>
      <c r="I20" s="8"/>
    </row>
    <row r="21" spans="1:9" s="1" customFormat="1" ht="15" customHeight="1">
      <c r="A21" s="45" t="s">
        <v>106</v>
      </c>
      <c r="B21" s="40" t="s">
        <v>302</v>
      </c>
      <c r="C21" s="131" t="s">
        <v>301</v>
      </c>
      <c r="D21" s="131"/>
      <c r="E21" s="37" t="s">
        <v>3</v>
      </c>
      <c r="F21" s="39">
        <v>542.88</v>
      </c>
      <c r="G21" s="105">
        <v>19.18</v>
      </c>
      <c r="H21" s="46">
        <f t="shared" si="0"/>
        <v>10412.4384</v>
      </c>
      <c r="I21" s="5"/>
    </row>
    <row r="22" spans="1:9" s="1" customFormat="1" ht="15" customHeight="1">
      <c r="A22" s="45" t="s">
        <v>107</v>
      </c>
      <c r="B22" s="40" t="s">
        <v>175</v>
      </c>
      <c r="C22" s="131" t="s">
        <v>130</v>
      </c>
      <c r="D22" s="131"/>
      <c r="E22" s="37" t="s">
        <v>3</v>
      </c>
      <c r="F22" s="39">
        <v>6</v>
      </c>
      <c r="G22" s="105">
        <v>184.21</v>
      </c>
      <c r="H22" s="46">
        <f t="shared" si="0"/>
        <v>1105.26</v>
      </c>
      <c r="I22" s="8"/>
    </row>
    <row r="23" spans="1:10" s="10" customFormat="1" ht="15" customHeight="1">
      <c r="A23" s="137" t="s">
        <v>70</v>
      </c>
      <c r="B23" s="138"/>
      <c r="C23" s="138"/>
      <c r="D23" s="138"/>
      <c r="E23" s="138"/>
      <c r="F23" s="138"/>
      <c r="G23" s="139"/>
      <c r="H23" s="48">
        <f>SUM(H15:H22)</f>
        <v>22182.465399999997</v>
      </c>
      <c r="I23" s="112"/>
      <c r="J23" s="113"/>
    </row>
    <row r="24" spans="1:9" s="10" customFormat="1" ht="15" customHeight="1">
      <c r="A24" s="31" t="s">
        <v>6</v>
      </c>
      <c r="B24" s="36"/>
      <c r="C24" s="143" t="s">
        <v>9</v>
      </c>
      <c r="D24" s="144"/>
      <c r="E24" s="144"/>
      <c r="F24" s="144"/>
      <c r="G24" s="144"/>
      <c r="H24" s="145"/>
      <c r="I24" s="5"/>
    </row>
    <row r="25" spans="1:9" s="10" customFormat="1" ht="15" customHeight="1">
      <c r="A25" s="45" t="s">
        <v>7</v>
      </c>
      <c r="B25" s="37" t="s">
        <v>490</v>
      </c>
      <c r="C25" s="131" t="s">
        <v>491</v>
      </c>
      <c r="D25" s="131"/>
      <c r="E25" s="37" t="s">
        <v>5</v>
      </c>
      <c r="F25" s="39">
        <v>271.44</v>
      </c>
      <c r="G25" s="39">
        <v>1.67</v>
      </c>
      <c r="H25" s="46">
        <f>F25*G25</f>
        <v>453.3048</v>
      </c>
      <c r="I25" s="5"/>
    </row>
    <row r="26" spans="1:9" s="10" customFormat="1" ht="15" customHeight="1">
      <c r="A26" s="45" t="s">
        <v>334</v>
      </c>
      <c r="B26" s="37" t="s">
        <v>492</v>
      </c>
      <c r="C26" s="131" t="s">
        <v>493</v>
      </c>
      <c r="D26" s="131"/>
      <c r="E26" s="37" t="s">
        <v>5</v>
      </c>
      <c r="F26" s="39">
        <v>162.86</v>
      </c>
      <c r="G26" s="39">
        <v>1.05</v>
      </c>
      <c r="H26" s="46">
        <f>F26*G26</f>
        <v>171.00300000000001</v>
      </c>
      <c r="I26" s="5"/>
    </row>
    <row r="27" spans="1:9" s="10" customFormat="1" ht="15" customHeight="1">
      <c r="A27" s="45" t="s">
        <v>502</v>
      </c>
      <c r="B27" s="40" t="s">
        <v>176</v>
      </c>
      <c r="C27" s="129" t="s">
        <v>275</v>
      </c>
      <c r="D27" s="129"/>
      <c r="E27" s="37" t="s">
        <v>5</v>
      </c>
      <c r="F27" s="39">
        <v>108.58</v>
      </c>
      <c r="G27" s="39">
        <v>19.28</v>
      </c>
      <c r="H27" s="46">
        <f>F27*G27</f>
        <v>2093.4224</v>
      </c>
      <c r="I27" s="8"/>
    </row>
    <row r="28" spans="1:9" s="1" customFormat="1" ht="15" customHeight="1">
      <c r="A28" s="45" t="s">
        <v>503</v>
      </c>
      <c r="B28" s="40" t="s">
        <v>199</v>
      </c>
      <c r="C28" s="136" t="s">
        <v>198</v>
      </c>
      <c r="D28" s="136"/>
      <c r="E28" s="37" t="s">
        <v>3</v>
      </c>
      <c r="F28" s="39">
        <v>542.88</v>
      </c>
      <c r="G28" s="39">
        <v>0.36</v>
      </c>
      <c r="H28" s="46">
        <f>F28*G28</f>
        <v>195.4368</v>
      </c>
      <c r="I28" s="8"/>
    </row>
    <row r="29" spans="1:9" s="10" customFormat="1" ht="15" customHeight="1">
      <c r="A29" s="137" t="s">
        <v>377</v>
      </c>
      <c r="B29" s="138"/>
      <c r="C29" s="138"/>
      <c r="D29" s="138"/>
      <c r="E29" s="138"/>
      <c r="F29" s="138"/>
      <c r="G29" s="139"/>
      <c r="H29" s="48">
        <f>SUM(H25:H28)</f>
        <v>2913.167</v>
      </c>
      <c r="I29" s="8"/>
    </row>
    <row r="30" spans="1:9" s="1" customFormat="1" ht="15" customHeight="1">
      <c r="A30" s="31" t="s">
        <v>8</v>
      </c>
      <c r="B30" s="36"/>
      <c r="C30" s="143" t="s">
        <v>97</v>
      </c>
      <c r="D30" s="144"/>
      <c r="E30" s="144"/>
      <c r="F30" s="144"/>
      <c r="G30" s="144"/>
      <c r="H30" s="145"/>
      <c r="I30" s="5"/>
    </row>
    <row r="31" spans="1:9" s="10" customFormat="1" ht="15" customHeight="1">
      <c r="A31" s="51" t="s">
        <v>10</v>
      </c>
      <c r="B31" s="60" t="s">
        <v>494</v>
      </c>
      <c r="C31" s="69" t="s">
        <v>593</v>
      </c>
      <c r="D31" s="57"/>
      <c r="E31" s="70" t="s">
        <v>15</v>
      </c>
      <c r="F31" s="39">
        <v>231.15</v>
      </c>
      <c r="G31" s="64">
        <v>35.44</v>
      </c>
      <c r="H31" s="46">
        <f aca="true" t="shared" si="1" ref="H31:H38">F31*G31</f>
        <v>8191.955999999999</v>
      </c>
      <c r="I31" s="8"/>
    </row>
    <row r="32" spans="1:9" s="10" customFormat="1" ht="15" customHeight="1">
      <c r="A32" s="51" t="s">
        <v>11</v>
      </c>
      <c r="B32" s="60" t="s">
        <v>594</v>
      </c>
      <c r="C32" s="69" t="s">
        <v>388</v>
      </c>
      <c r="D32" s="57"/>
      <c r="E32" s="70" t="s">
        <v>276</v>
      </c>
      <c r="F32" s="39">
        <v>46.01</v>
      </c>
      <c r="G32" s="64">
        <v>15.28</v>
      </c>
      <c r="H32" s="46">
        <f t="shared" si="1"/>
        <v>703.0328</v>
      </c>
      <c r="I32" s="8"/>
    </row>
    <row r="33" spans="1:9" s="10" customFormat="1" ht="15" customHeight="1">
      <c r="A33" s="51" t="s">
        <v>12</v>
      </c>
      <c r="B33" s="60" t="s">
        <v>495</v>
      </c>
      <c r="C33" s="69" t="s">
        <v>378</v>
      </c>
      <c r="D33" s="57"/>
      <c r="E33" s="70" t="s">
        <v>276</v>
      </c>
      <c r="F33" s="39">
        <v>978.16</v>
      </c>
      <c r="G33" s="64">
        <v>14.64</v>
      </c>
      <c r="H33" s="46">
        <f t="shared" si="1"/>
        <v>14320.2624</v>
      </c>
      <c r="I33" s="8"/>
    </row>
    <row r="34" spans="1:9" s="10" customFormat="1" ht="15" customHeight="1">
      <c r="A34" s="51" t="s">
        <v>500</v>
      </c>
      <c r="B34" s="60" t="s">
        <v>595</v>
      </c>
      <c r="C34" s="69" t="s">
        <v>277</v>
      </c>
      <c r="D34" s="57"/>
      <c r="E34" s="70" t="s">
        <v>276</v>
      </c>
      <c r="F34" s="39">
        <v>493.6</v>
      </c>
      <c r="G34" s="64">
        <v>14.87</v>
      </c>
      <c r="H34" s="46">
        <f t="shared" si="1"/>
        <v>7339.832</v>
      </c>
      <c r="I34" s="8"/>
    </row>
    <row r="35" spans="1:9" s="10" customFormat="1" ht="15" customHeight="1">
      <c r="A35" s="51" t="s">
        <v>501</v>
      </c>
      <c r="B35" s="60" t="s">
        <v>380</v>
      </c>
      <c r="C35" s="69" t="s">
        <v>379</v>
      </c>
      <c r="D35" s="57"/>
      <c r="E35" s="70" t="s">
        <v>276</v>
      </c>
      <c r="F35" s="39">
        <v>547.3</v>
      </c>
      <c r="G35" s="64">
        <v>17.77</v>
      </c>
      <c r="H35" s="46">
        <f t="shared" si="1"/>
        <v>9725.520999999999</v>
      </c>
      <c r="I35" s="8"/>
    </row>
    <row r="36" spans="1:9" s="10" customFormat="1" ht="15" customHeight="1">
      <c r="A36" s="51" t="s">
        <v>596</v>
      </c>
      <c r="B36" s="60" t="s">
        <v>599</v>
      </c>
      <c r="C36" s="69" t="s">
        <v>600</v>
      </c>
      <c r="D36" s="57"/>
      <c r="E36" s="70" t="s">
        <v>276</v>
      </c>
      <c r="F36" s="39">
        <v>21.41</v>
      </c>
      <c r="G36" s="64">
        <v>391.22</v>
      </c>
      <c r="H36" s="46">
        <f t="shared" si="1"/>
        <v>8376.0202</v>
      </c>
      <c r="I36" s="8"/>
    </row>
    <row r="37" spans="1:9" s="10" customFormat="1" ht="15" customHeight="1">
      <c r="A37" s="51" t="s">
        <v>597</v>
      </c>
      <c r="B37" s="70" t="s">
        <v>496</v>
      </c>
      <c r="C37" s="55" t="s">
        <v>497</v>
      </c>
      <c r="D37" s="55"/>
      <c r="E37" s="70" t="s">
        <v>5</v>
      </c>
      <c r="F37" s="39">
        <v>21.41</v>
      </c>
      <c r="G37" s="108">
        <v>34.73</v>
      </c>
      <c r="H37" s="46">
        <f t="shared" si="1"/>
        <v>743.5692999999999</v>
      </c>
      <c r="I37" s="5"/>
    </row>
    <row r="38" spans="1:9" s="10" customFormat="1" ht="15" customHeight="1">
      <c r="A38" s="51" t="s">
        <v>598</v>
      </c>
      <c r="B38" s="60" t="s">
        <v>498</v>
      </c>
      <c r="C38" s="69" t="s">
        <v>499</v>
      </c>
      <c r="D38" s="57"/>
      <c r="E38" s="70" t="s">
        <v>5</v>
      </c>
      <c r="F38" s="39">
        <v>6.64</v>
      </c>
      <c r="G38" s="64">
        <v>609.32</v>
      </c>
      <c r="H38" s="46">
        <f t="shared" si="1"/>
        <v>4045.8848000000003</v>
      </c>
      <c r="I38" s="8"/>
    </row>
    <row r="39" spans="1:9" s="10" customFormat="1" ht="15" customHeight="1">
      <c r="A39" s="137" t="s">
        <v>81</v>
      </c>
      <c r="B39" s="138"/>
      <c r="C39" s="138"/>
      <c r="D39" s="138"/>
      <c r="E39" s="138"/>
      <c r="F39" s="138"/>
      <c r="G39" s="139"/>
      <c r="H39" s="48">
        <f>SUM(H31:H38)</f>
        <v>53446.0785</v>
      </c>
      <c r="I39" s="8"/>
    </row>
    <row r="40" spans="1:9" s="10" customFormat="1" ht="15" customHeight="1">
      <c r="A40" s="31" t="s">
        <v>13</v>
      </c>
      <c r="B40" s="36"/>
      <c r="C40" s="143" t="s">
        <v>601</v>
      </c>
      <c r="D40" s="144"/>
      <c r="E40" s="144"/>
      <c r="F40" s="144"/>
      <c r="G40" s="144"/>
      <c r="H40" s="145"/>
      <c r="I40" s="5"/>
    </row>
    <row r="41" spans="1:9" s="10" customFormat="1" ht="15" customHeight="1">
      <c r="A41" s="74" t="s">
        <v>14</v>
      </c>
      <c r="B41" s="70" t="s">
        <v>381</v>
      </c>
      <c r="C41" s="55" t="s">
        <v>602</v>
      </c>
      <c r="D41" s="55"/>
      <c r="E41" s="70" t="s">
        <v>5</v>
      </c>
      <c r="F41" s="39">
        <v>22.84</v>
      </c>
      <c r="G41" s="108">
        <v>405</v>
      </c>
      <c r="H41" s="68">
        <f aca="true" t="shared" si="2" ref="H41:H56">F41*G41</f>
        <v>9250.2</v>
      </c>
      <c r="I41" s="5"/>
    </row>
    <row r="42" spans="1:9" s="10" customFormat="1" ht="15" customHeight="1">
      <c r="A42" s="74" t="s">
        <v>16</v>
      </c>
      <c r="B42" s="70" t="s">
        <v>382</v>
      </c>
      <c r="C42" s="55" t="s">
        <v>547</v>
      </c>
      <c r="D42" s="55"/>
      <c r="E42" s="70" t="s">
        <v>5</v>
      </c>
      <c r="F42" s="39">
        <v>22.84</v>
      </c>
      <c r="G42" s="108">
        <v>34.73</v>
      </c>
      <c r="H42" s="68">
        <f t="shared" si="2"/>
        <v>793.2331999999999</v>
      </c>
      <c r="I42" s="5"/>
    </row>
    <row r="43" spans="1:9" s="10" customFormat="1" ht="15" customHeight="1">
      <c r="A43" s="74" t="s">
        <v>282</v>
      </c>
      <c r="B43" s="60" t="s">
        <v>383</v>
      </c>
      <c r="C43" s="69" t="s">
        <v>379</v>
      </c>
      <c r="D43" s="57"/>
      <c r="E43" s="70" t="s">
        <v>276</v>
      </c>
      <c r="F43" s="39">
        <v>186.4</v>
      </c>
      <c r="G43" s="64">
        <v>17.77</v>
      </c>
      <c r="H43" s="68">
        <f t="shared" si="2"/>
        <v>3312.328</v>
      </c>
      <c r="I43" s="8"/>
    </row>
    <row r="44" spans="1:9" s="10" customFormat="1" ht="15" customHeight="1">
      <c r="A44" s="74" t="s">
        <v>283</v>
      </c>
      <c r="B44" s="70" t="s">
        <v>384</v>
      </c>
      <c r="C44" s="69" t="s">
        <v>278</v>
      </c>
      <c r="D44" s="69"/>
      <c r="E44" s="70" t="s">
        <v>276</v>
      </c>
      <c r="F44" s="39">
        <v>10.3</v>
      </c>
      <c r="G44" s="108">
        <v>15.86</v>
      </c>
      <c r="H44" s="68">
        <f t="shared" si="2"/>
        <v>163.358</v>
      </c>
      <c r="I44" s="5"/>
    </row>
    <row r="45" spans="1:9" s="10" customFormat="1" ht="15" customHeight="1">
      <c r="A45" s="74" t="s">
        <v>335</v>
      </c>
      <c r="B45" s="70" t="s">
        <v>385</v>
      </c>
      <c r="C45" s="69" t="s">
        <v>277</v>
      </c>
      <c r="D45" s="69"/>
      <c r="E45" s="70" t="s">
        <v>276</v>
      </c>
      <c r="F45" s="39"/>
      <c r="G45" s="108">
        <v>14.87</v>
      </c>
      <c r="H45" s="68">
        <f t="shared" si="2"/>
        <v>0</v>
      </c>
      <c r="I45" s="5"/>
    </row>
    <row r="46" spans="1:9" s="10" customFormat="1" ht="15" customHeight="1">
      <c r="A46" s="74" t="s">
        <v>336</v>
      </c>
      <c r="B46" s="60" t="s">
        <v>386</v>
      </c>
      <c r="C46" s="69" t="s">
        <v>378</v>
      </c>
      <c r="D46" s="57"/>
      <c r="E46" s="70" t="s">
        <v>276</v>
      </c>
      <c r="F46" s="39">
        <v>1034.84</v>
      </c>
      <c r="G46" s="64">
        <v>14.64</v>
      </c>
      <c r="H46" s="68">
        <f t="shared" si="2"/>
        <v>15150.0576</v>
      </c>
      <c r="I46" s="8"/>
    </row>
    <row r="47" spans="1:9" s="10" customFormat="1" ht="15" customHeight="1">
      <c r="A47" s="74" t="s">
        <v>337</v>
      </c>
      <c r="B47" s="60" t="s">
        <v>387</v>
      </c>
      <c r="C47" s="69" t="s">
        <v>388</v>
      </c>
      <c r="D47" s="57"/>
      <c r="E47" s="70" t="s">
        <v>276</v>
      </c>
      <c r="F47" s="39">
        <v>82.09</v>
      </c>
      <c r="G47" s="64">
        <v>15.28</v>
      </c>
      <c r="H47" s="68">
        <f t="shared" si="2"/>
        <v>1254.3352</v>
      </c>
      <c r="I47" s="8"/>
    </row>
    <row r="48" spans="1:9" s="10" customFormat="1" ht="15" customHeight="1">
      <c r="A48" s="74" t="s">
        <v>338</v>
      </c>
      <c r="B48" s="60" t="s">
        <v>603</v>
      </c>
      <c r="C48" s="69" t="s">
        <v>604</v>
      </c>
      <c r="D48" s="57"/>
      <c r="E48" s="70" t="s">
        <v>276</v>
      </c>
      <c r="F48" s="39">
        <v>69.02</v>
      </c>
      <c r="G48" s="64">
        <v>15.79</v>
      </c>
      <c r="H48" s="68">
        <f>F48*G48</f>
        <v>1089.8257999999998</v>
      </c>
      <c r="I48" s="8"/>
    </row>
    <row r="49" spans="1:9" s="10" customFormat="1" ht="15" customHeight="1">
      <c r="A49" s="74" t="s">
        <v>554</v>
      </c>
      <c r="B49" s="60" t="s">
        <v>605</v>
      </c>
      <c r="C49" s="69" t="s">
        <v>606</v>
      </c>
      <c r="D49" s="57"/>
      <c r="E49" s="70" t="s">
        <v>618</v>
      </c>
      <c r="F49" s="39">
        <v>667.92</v>
      </c>
      <c r="G49" s="64">
        <v>73.48</v>
      </c>
      <c r="H49" s="68">
        <f>F49*G49</f>
        <v>49078.7616</v>
      </c>
      <c r="I49" s="8"/>
    </row>
    <row r="50" spans="1:9" s="10" customFormat="1" ht="24.75" customHeight="1">
      <c r="A50" s="74" t="s">
        <v>607</v>
      </c>
      <c r="B50" s="40" t="s">
        <v>549</v>
      </c>
      <c r="C50" s="129" t="s">
        <v>548</v>
      </c>
      <c r="D50" s="129"/>
      <c r="E50" s="37" t="s">
        <v>3</v>
      </c>
      <c r="F50" s="39">
        <v>367.38</v>
      </c>
      <c r="G50" s="105">
        <v>14.44</v>
      </c>
      <c r="H50" s="68">
        <f t="shared" si="2"/>
        <v>5304.9672</v>
      </c>
      <c r="I50" s="35"/>
    </row>
    <row r="51" spans="1:9" s="10" customFormat="1" ht="24.75" customHeight="1">
      <c r="A51" s="74" t="s">
        <v>608</v>
      </c>
      <c r="B51" s="40" t="s">
        <v>612</v>
      </c>
      <c r="C51" s="129" t="s">
        <v>619</v>
      </c>
      <c r="D51" s="129"/>
      <c r="E51" s="37" t="s">
        <v>5</v>
      </c>
      <c r="F51" s="39">
        <v>40.37</v>
      </c>
      <c r="G51" s="105">
        <v>338.5</v>
      </c>
      <c r="H51" s="68">
        <f>F51*G51</f>
        <v>13665.244999999999</v>
      </c>
      <c r="I51" s="35"/>
    </row>
    <row r="52" spans="1:9" s="10" customFormat="1" ht="24.75" customHeight="1">
      <c r="A52" s="74" t="s">
        <v>609</v>
      </c>
      <c r="B52" s="40" t="s">
        <v>613</v>
      </c>
      <c r="C52" s="129" t="s">
        <v>620</v>
      </c>
      <c r="D52" s="129"/>
      <c r="E52" s="37" t="s">
        <v>614</v>
      </c>
      <c r="F52" s="39">
        <v>40.37</v>
      </c>
      <c r="G52" s="105">
        <v>37.2</v>
      </c>
      <c r="H52" s="68">
        <f>F52*G52</f>
        <v>1501.7640000000001</v>
      </c>
      <c r="I52" s="35"/>
    </row>
    <row r="53" spans="1:9" s="10" customFormat="1" ht="24.75" customHeight="1">
      <c r="A53" s="74" t="s">
        <v>610</v>
      </c>
      <c r="B53" s="40" t="s">
        <v>383</v>
      </c>
      <c r="C53" s="129" t="s">
        <v>621</v>
      </c>
      <c r="D53" s="129"/>
      <c r="E53" s="37" t="s">
        <v>276</v>
      </c>
      <c r="F53" s="39">
        <v>28.9</v>
      </c>
      <c r="G53" s="105">
        <v>17.77</v>
      </c>
      <c r="H53" s="68">
        <f>F53*G53</f>
        <v>513.553</v>
      </c>
      <c r="I53" s="35"/>
    </row>
    <row r="54" spans="1:9" s="10" customFormat="1" ht="24.75" customHeight="1">
      <c r="A54" s="74" t="s">
        <v>615</v>
      </c>
      <c r="B54" s="40" t="s">
        <v>384</v>
      </c>
      <c r="C54" s="129" t="s">
        <v>622</v>
      </c>
      <c r="D54" s="129"/>
      <c r="E54" s="37" t="s">
        <v>276</v>
      </c>
      <c r="F54" s="39">
        <v>270.2</v>
      </c>
      <c r="G54" s="105">
        <v>15.86</v>
      </c>
      <c r="H54" s="68">
        <f>F54*G54</f>
        <v>4285.371999999999</v>
      </c>
      <c r="I54" s="35"/>
    </row>
    <row r="55" spans="1:9" s="10" customFormat="1" ht="24.75" customHeight="1">
      <c r="A55" s="74" t="s">
        <v>616</v>
      </c>
      <c r="B55" s="40" t="s">
        <v>386</v>
      </c>
      <c r="C55" s="129" t="s">
        <v>623</v>
      </c>
      <c r="D55" s="129"/>
      <c r="E55" s="37" t="s">
        <v>611</v>
      </c>
      <c r="F55" s="39">
        <v>114.5</v>
      </c>
      <c r="G55" s="105">
        <v>14.64</v>
      </c>
      <c r="H55" s="68">
        <f>F55*G55</f>
        <v>1676.28</v>
      </c>
      <c r="I55" s="35"/>
    </row>
    <row r="56" spans="1:9" s="10" customFormat="1" ht="15" customHeight="1">
      <c r="A56" s="74" t="s">
        <v>617</v>
      </c>
      <c r="B56" s="40" t="s">
        <v>164</v>
      </c>
      <c r="C56" s="131" t="s">
        <v>624</v>
      </c>
      <c r="D56" s="131"/>
      <c r="E56" s="37" t="s">
        <v>3</v>
      </c>
      <c r="F56" s="39">
        <v>72.92</v>
      </c>
      <c r="G56" s="105">
        <v>65.39</v>
      </c>
      <c r="H56" s="68">
        <f t="shared" si="2"/>
        <v>4768.2388</v>
      </c>
      <c r="I56" s="35"/>
    </row>
    <row r="57" spans="1:9" s="10" customFormat="1" ht="15" customHeight="1">
      <c r="A57" s="149" t="s">
        <v>82</v>
      </c>
      <c r="B57" s="150"/>
      <c r="C57" s="150"/>
      <c r="D57" s="150"/>
      <c r="E57" s="150"/>
      <c r="F57" s="150"/>
      <c r="G57" s="150"/>
      <c r="H57" s="48">
        <f>SUM(H41:H56)</f>
        <v>111807.5194</v>
      </c>
      <c r="I57" s="8"/>
    </row>
    <row r="58" spans="1:9" s="10" customFormat="1" ht="15" customHeight="1">
      <c r="A58" s="47" t="s">
        <v>17</v>
      </c>
      <c r="B58" s="41"/>
      <c r="C58" s="148" t="s">
        <v>21</v>
      </c>
      <c r="D58" s="148"/>
      <c r="E58" s="148"/>
      <c r="F58" s="148"/>
      <c r="G58" s="148"/>
      <c r="H58" s="190"/>
      <c r="I58" s="5"/>
    </row>
    <row r="59" spans="1:9" s="10" customFormat="1" ht="15" customHeight="1">
      <c r="A59" s="51" t="s">
        <v>19</v>
      </c>
      <c r="B59" s="40" t="s">
        <v>305</v>
      </c>
      <c r="C59" s="131" t="s">
        <v>304</v>
      </c>
      <c r="D59" s="131"/>
      <c r="E59" s="37" t="s">
        <v>15</v>
      </c>
      <c r="F59" s="39">
        <v>50</v>
      </c>
      <c r="G59" s="105">
        <v>7.63</v>
      </c>
      <c r="H59" s="46">
        <f aca="true" t="shared" si="3" ref="H59:H80">F59*G59</f>
        <v>381.5</v>
      </c>
      <c r="I59" s="8"/>
    </row>
    <row r="60" spans="1:9" s="10" customFormat="1" ht="15" customHeight="1">
      <c r="A60" s="51" t="s">
        <v>108</v>
      </c>
      <c r="B60" s="40" t="s">
        <v>306</v>
      </c>
      <c r="C60" s="131" t="s">
        <v>328</v>
      </c>
      <c r="D60" s="131"/>
      <c r="E60" s="37" t="s">
        <v>15</v>
      </c>
      <c r="F60" s="39">
        <v>15</v>
      </c>
      <c r="G60" s="105">
        <v>32.45</v>
      </c>
      <c r="H60" s="46">
        <f t="shared" si="3"/>
        <v>486.75000000000006</v>
      </c>
      <c r="I60" s="8"/>
    </row>
    <row r="61" spans="1:9" s="1" customFormat="1" ht="15" customHeight="1">
      <c r="A61" s="51" t="s">
        <v>109</v>
      </c>
      <c r="B61" s="40" t="s">
        <v>340</v>
      </c>
      <c r="C61" s="131" t="s">
        <v>339</v>
      </c>
      <c r="D61" s="131"/>
      <c r="E61" s="37" t="s">
        <v>23</v>
      </c>
      <c r="F61" s="39">
        <v>5</v>
      </c>
      <c r="G61" s="105">
        <v>156.01</v>
      </c>
      <c r="H61" s="46">
        <f t="shared" si="3"/>
        <v>780.05</v>
      </c>
      <c r="I61" s="5"/>
    </row>
    <row r="62" spans="1:9" s="1" customFormat="1" ht="15" customHeight="1">
      <c r="A62" s="51" t="s">
        <v>123</v>
      </c>
      <c r="B62" s="70" t="s">
        <v>309</v>
      </c>
      <c r="C62" s="100" t="s">
        <v>311</v>
      </c>
      <c r="D62" s="57"/>
      <c r="E62" s="37" t="s">
        <v>23</v>
      </c>
      <c r="F62" s="39">
        <v>5</v>
      </c>
      <c r="G62" s="105">
        <v>132.45</v>
      </c>
      <c r="H62" s="46">
        <f t="shared" si="3"/>
        <v>662.25</v>
      </c>
      <c r="I62" s="5"/>
    </row>
    <row r="63" spans="1:9" s="1" customFormat="1" ht="15" customHeight="1">
      <c r="A63" s="51" t="s">
        <v>163</v>
      </c>
      <c r="B63" s="70" t="s">
        <v>310</v>
      </c>
      <c r="C63" s="91" t="s">
        <v>312</v>
      </c>
      <c r="D63" s="57"/>
      <c r="E63" s="37" t="s">
        <v>23</v>
      </c>
      <c r="F63" s="39">
        <v>4</v>
      </c>
      <c r="G63" s="105">
        <v>158.27</v>
      </c>
      <c r="H63" s="46">
        <f t="shared" si="3"/>
        <v>633.08</v>
      </c>
      <c r="I63" s="5"/>
    </row>
    <row r="64" spans="1:9" s="10" customFormat="1" ht="15" customHeight="1">
      <c r="A64" s="51" t="s">
        <v>177</v>
      </c>
      <c r="B64" s="40" t="s">
        <v>478</v>
      </c>
      <c r="C64" s="131" t="s">
        <v>477</v>
      </c>
      <c r="D64" s="131"/>
      <c r="E64" s="37" t="s">
        <v>23</v>
      </c>
      <c r="F64" s="39">
        <v>26</v>
      </c>
      <c r="G64" s="105">
        <v>85.37</v>
      </c>
      <c r="H64" s="46">
        <f t="shared" si="3"/>
        <v>2219.62</v>
      </c>
      <c r="I64" s="8"/>
    </row>
    <row r="65" spans="1:9" s="10" customFormat="1" ht="15" customHeight="1">
      <c r="A65" s="51" t="s">
        <v>284</v>
      </c>
      <c r="B65" s="89" t="s">
        <v>480</v>
      </c>
      <c r="C65" s="161" t="s">
        <v>479</v>
      </c>
      <c r="D65" s="161"/>
      <c r="E65" s="90" t="s">
        <v>23</v>
      </c>
      <c r="F65" s="86">
        <v>402</v>
      </c>
      <c r="G65" s="106">
        <v>5.51</v>
      </c>
      <c r="H65" s="46">
        <f t="shared" si="3"/>
        <v>2215.02</v>
      </c>
      <c r="I65" s="8"/>
    </row>
    <row r="66" spans="1:9" s="10" customFormat="1" ht="15" customHeight="1">
      <c r="A66" s="51" t="s">
        <v>285</v>
      </c>
      <c r="B66" s="40" t="s">
        <v>210</v>
      </c>
      <c r="C66" s="131" t="s">
        <v>209</v>
      </c>
      <c r="D66" s="131"/>
      <c r="E66" s="37" t="s">
        <v>15</v>
      </c>
      <c r="F66" s="39">
        <v>476</v>
      </c>
      <c r="G66" s="105">
        <v>4.01</v>
      </c>
      <c r="H66" s="46">
        <f t="shared" si="3"/>
        <v>1908.76</v>
      </c>
      <c r="I66" s="8"/>
    </row>
    <row r="67" spans="1:9" s="10" customFormat="1" ht="15" customHeight="1">
      <c r="A67" s="51" t="s">
        <v>286</v>
      </c>
      <c r="B67" s="40" t="s">
        <v>212</v>
      </c>
      <c r="C67" s="131" t="s">
        <v>211</v>
      </c>
      <c r="D67" s="131"/>
      <c r="E67" s="37" t="s">
        <v>15</v>
      </c>
      <c r="F67" s="39">
        <v>730</v>
      </c>
      <c r="G67" s="105">
        <v>6</v>
      </c>
      <c r="H67" s="46">
        <f t="shared" si="3"/>
        <v>4380</v>
      </c>
      <c r="I67" s="8"/>
    </row>
    <row r="68" spans="1:10" s="10" customFormat="1" ht="15" customHeight="1">
      <c r="A68" s="51" t="s">
        <v>287</v>
      </c>
      <c r="B68" s="72" t="s">
        <v>329</v>
      </c>
      <c r="C68" s="132" t="s">
        <v>279</v>
      </c>
      <c r="D68" s="133"/>
      <c r="E68" s="72" t="s">
        <v>23</v>
      </c>
      <c r="F68" s="71">
        <v>101</v>
      </c>
      <c r="G68" s="107">
        <v>0.41</v>
      </c>
      <c r="H68" s="46">
        <f t="shared" si="3"/>
        <v>41.41</v>
      </c>
      <c r="I68" s="8"/>
      <c r="J68" s="52"/>
    </row>
    <row r="69" spans="1:9" s="10" customFormat="1" ht="15" customHeight="1">
      <c r="A69" s="51" t="s">
        <v>288</v>
      </c>
      <c r="B69" s="40" t="s">
        <v>162</v>
      </c>
      <c r="C69" s="131" t="s">
        <v>207</v>
      </c>
      <c r="D69" s="131"/>
      <c r="E69" s="37" t="s">
        <v>15</v>
      </c>
      <c r="F69" s="39">
        <v>66</v>
      </c>
      <c r="G69" s="105">
        <v>4.99</v>
      </c>
      <c r="H69" s="46">
        <f t="shared" si="3"/>
        <v>329.34000000000003</v>
      </c>
      <c r="I69" s="8"/>
    </row>
    <row r="70" spans="1:9" s="10" customFormat="1" ht="15" customHeight="1">
      <c r="A70" s="51" t="s">
        <v>289</v>
      </c>
      <c r="B70" s="40" t="s">
        <v>208</v>
      </c>
      <c r="C70" s="131" t="s">
        <v>110</v>
      </c>
      <c r="D70" s="131"/>
      <c r="E70" s="37" t="s">
        <v>15</v>
      </c>
      <c r="F70" s="39">
        <v>22</v>
      </c>
      <c r="G70" s="105">
        <v>5.16</v>
      </c>
      <c r="H70" s="46">
        <f t="shared" si="3"/>
        <v>113.52000000000001</v>
      </c>
      <c r="I70" s="8"/>
    </row>
    <row r="71" spans="1:9" s="10" customFormat="1" ht="15" customHeight="1">
      <c r="A71" s="51" t="s">
        <v>290</v>
      </c>
      <c r="B71" s="40" t="s">
        <v>213</v>
      </c>
      <c r="C71" s="136" t="s">
        <v>506</v>
      </c>
      <c r="D71" s="136"/>
      <c r="E71" s="37" t="s">
        <v>23</v>
      </c>
      <c r="F71" s="39">
        <v>47</v>
      </c>
      <c r="G71" s="105">
        <v>144.9</v>
      </c>
      <c r="H71" s="46">
        <f t="shared" si="3"/>
        <v>6810.3</v>
      </c>
      <c r="I71" s="8"/>
    </row>
    <row r="72" spans="1:9" s="10" customFormat="1" ht="15" customHeight="1">
      <c r="A72" s="51" t="s">
        <v>291</v>
      </c>
      <c r="B72" s="40" t="s">
        <v>315</v>
      </c>
      <c r="C72" s="136" t="s">
        <v>507</v>
      </c>
      <c r="D72" s="136"/>
      <c r="E72" s="37" t="s">
        <v>23</v>
      </c>
      <c r="F72" s="39">
        <v>47</v>
      </c>
      <c r="G72" s="105">
        <v>58.89</v>
      </c>
      <c r="H72" s="46">
        <f t="shared" si="3"/>
        <v>2767.83</v>
      </c>
      <c r="I72" s="8"/>
    </row>
    <row r="73" spans="1:9" s="10" customFormat="1" ht="15" customHeight="1">
      <c r="A73" s="51" t="s">
        <v>292</v>
      </c>
      <c r="B73" s="40" t="s">
        <v>316</v>
      </c>
      <c r="C73" s="136" t="s">
        <v>508</v>
      </c>
      <c r="D73" s="136"/>
      <c r="E73" s="37" t="s">
        <v>23</v>
      </c>
      <c r="F73" s="39">
        <v>94</v>
      </c>
      <c r="G73" s="105">
        <v>13.26</v>
      </c>
      <c r="H73" s="46">
        <f t="shared" si="3"/>
        <v>1246.44</v>
      </c>
      <c r="I73" s="8"/>
    </row>
    <row r="74" spans="1:9" s="10" customFormat="1" ht="15" customHeight="1">
      <c r="A74" s="51" t="s">
        <v>293</v>
      </c>
      <c r="B74" s="40" t="s">
        <v>151</v>
      </c>
      <c r="C74" s="136" t="s">
        <v>509</v>
      </c>
      <c r="D74" s="136"/>
      <c r="E74" s="37" t="s">
        <v>23</v>
      </c>
      <c r="F74" s="39">
        <v>10</v>
      </c>
      <c r="G74" s="105">
        <v>21.9</v>
      </c>
      <c r="H74" s="46">
        <f t="shared" si="3"/>
        <v>219</v>
      </c>
      <c r="I74" s="8"/>
    </row>
    <row r="75" spans="1:9" s="1" customFormat="1" ht="15" customHeight="1">
      <c r="A75" s="51" t="s">
        <v>294</v>
      </c>
      <c r="B75" s="60" t="s">
        <v>215</v>
      </c>
      <c r="C75" s="55" t="s">
        <v>214</v>
      </c>
      <c r="D75" s="59"/>
      <c r="E75" s="37" t="s">
        <v>23</v>
      </c>
      <c r="F75" s="39">
        <v>44</v>
      </c>
      <c r="G75" s="105">
        <v>15.74</v>
      </c>
      <c r="H75" s="46">
        <f t="shared" si="3"/>
        <v>692.5600000000001</v>
      </c>
      <c r="I75" s="5"/>
    </row>
    <row r="76" spans="1:9" s="10" customFormat="1" ht="15" customHeight="1">
      <c r="A76" s="51" t="s">
        <v>295</v>
      </c>
      <c r="B76" s="60" t="s">
        <v>475</v>
      </c>
      <c r="C76" s="130" t="s">
        <v>476</v>
      </c>
      <c r="D76" s="130"/>
      <c r="E76" s="37" t="s">
        <v>23</v>
      </c>
      <c r="F76" s="39">
        <v>11</v>
      </c>
      <c r="G76" s="105">
        <v>9.55</v>
      </c>
      <c r="H76" s="46">
        <f t="shared" si="3"/>
        <v>105.05000000000001</v>
      </c>
      <c r="I76" s="8"/>
    </row>
    <row r="77" spans="1:9" s="10" customFormat="1" ht="15" customHeight="1">
      <c r="A77" s="51" t="s">
        <v>326</v>
      </c>
      <c r="B77" s="60" t="s">
        <v>473</v>
      </c>
      <c r="C77" s="130" t="s">
        <v>474</v>
      </c>
      <c r="D77" s="130"/>
      <c r="E77" s="37" t="s">
        <v>23</v>
      </c>
      <c r="F77" s="39">
        <v>11</v>
      </c>
      <c r="G77" s="105">
        <v>22.85</v>
      </c>
      <c r="H77" s="46">
        <f t="shared" si="3"/>
        <v>251.35000000000002</v>
      </c>
      <c r="I77" s="8"/>
    </row>
    <row r="78" spans="1:9" s="10" customFormat="1" ht="15" customHeight="1">
      <c r="A78" s="51" t="s">
        <v>341</v>
      </c>
      <c r="B78" s="60" t="s">
        <v>216</v>
      </c>
      <c r="C78" s="131" t="s">
        <v>129</v>
      </c>
      <c r="D78" s="131"/>
      <c r="E78" s="37" t="s">
        <v>23</v>
      </c>
      <c r="F78" s="39">
        <v>4</v>
      </c>
      <c r="G78" s="105">
        <v>125.83</v>
      </c>
      <c r="H78" s="46">
        <f t="shared" si="3"/>
        <v>503.32</v>
      </c>
      <c r="I78" s="8"/>
    </row>
    <row r="79" spans="1:10" s="10" customFormat="1" ht="15" customHeight="1">
      <c r="A79" s="51" t="s">
        <v>342</v>
      </c>
      <c r="B79" s="60" t="s">
        <v>217</v>
      </c>
      <c r="C79" s="131" t="s">
        <v>126</v>
      </c>
      <c r="D79" s="131"/>
      <c r="E79" s="37" t="s">
        <v>23</v>
      </c>
      <c r="F79" s="39">
        <v>4</v>
      </c>
      <c r="G79" s="105">
        <v>73.11</v>
      </c>
      <c r="H79" s="46">
        <f t="shared" si="3"/>
        <v>292.44</v>
      </c>
      <c r="I79" s="8"/>
      <c r="J79" s="12"/>
    </row>
    <row r="80" spans="1:10" s="10" customFormat="1" ht="15" customHeight="1">
      <c r="A80" s="51" t="s">
        <v>343</v>
      </c>
      <c r="B80" s="60" t="s">
        <v>321</v>
      </c>
      <c r="C80" s="131" t="s">
        <v>322</v>
      </c>
      <c r="D80" s="131"/>
      <c r="E80" s="37" t="s">
        <v>23</v>
      </c>
      <c r="F80" s="39">
        <v>5</v>
      </c>
      <c r="G80" s="105">
        <v>12.21</v>
      </c>
      <c r="H80" s="46">
        <f t="shared" si="3"/>
        <v>61.050000000000004</v>
      </c>
      <c r="I80" s="8"/>
      <c r="J80" s="12"/>
    </row>
    <row r="81" spans="1:10" s="10" customFormat="1" ht="15" customHeight="1">
      <c r="A81" s="137" t="s">
        <v>83</v>
      </c>
      <c r="B81" s="138"/>
      <c r="C81" s="138"/>
      <c r="D81" s="138"/>
      <c r="E81" s="138"/>
      <c r="F81" s="138"/>
      <c r="G81" s="139"/>
      <c r="H81" s="48">
        <f>SUM(H59:H80)</f>
        <v>27100.639999999996</v>
      </c>
      <c r="I81" s="8"/>
      <c r="J81" s="52"/>
    </row>
    <row r="82" spans="1:10" s="10" customFormat="1" ht="15" customHeight="1">
      <c r="A82" s="31" t="s">
        <v>20</v>
      </c>
      <c r="B82" s="36"/>
      <c r="C82" s="143" t="s">
        <v>111</v>
      </c>
      <c r="D82" s="144"/>
      <c r="E82" s="144"/>
      <c r="F82" s="144"/>
      <c r="G82" s="144"/>
      <c r="H82" s="145"/>
      <c r="I82" s="5"/>
      <c r="J82" s="67"/>
    </row>
    <row r="83" spans="1:9" s="10" customFormat="1" ht="15" customHeight="1">
      <c r="A83" s="74" t="s">
        <v>22</v>
      </c>
      <c r="B83" s="60" t="s">
        <v>413</v>
      </c>
      <c r="C83" s="135" t="s">
        <v>220</v>
      </c>
      <c r="D83" s="135"/>
      <c r="E83" s="62" t="s">
        <v>124</v>
      </c>
      <c r="F83" s="39">
        <v>120</v>
      </c>
      <c r="G83" s="64">
        <v>7.45</v>
      </c>
      <c r="H83" s="68">
        <f>F83*G83</f>
        <v>894</v>
      </c>
      <c r="I83" s="5"/>
    </row>
    <row r="84" spans="1:10" s="10" customFormat="1" ht="15" customHeight="1">
      <c r="A84" s="74" t="s">
        <v>24</v>
      </c>
      <c r="B84" s="60" t="s">
        <v>414</v>
      </c>
      <c r="C84" s="61" t="s">
        <v>218</v>
      </c>
      <c r="D84" s="56"/>
      <c r="E84" s="62" t="s">
        <v>124</v>
      </c>
      <c r="F84" s="39">
        <v>100</v>
      </c>
      <c r="G84" s="64">
        <v>22.08</v>
      </c>
      <c r="H84" s="68">
        <f aca="true" t="shared" si="4" ref="H84:H143">F84*G84</f>
        <v>2208</v>
      </c>
      <c r="I84" s="5"/>
      <c r="J84" s="52"/>
    </row>
    <row r="85" spans="1:10" s="10" customFormat="1" ht="15" customHeight="1">
      <c r="A85" s="74" t="s">
        <v>55</v>
      </c>
      <c r="B85" s="60" t="s">
        <v>415</v>
      </c>
      <c r="C85" s="61" t="s">
        <v>219</v>
      </c>
      <c r="D85" s="56"/>
      <c r="E85" s="62" t="s">
        <v>256</v>
      </c>
      <c r="F85" s="39">
        <v>15</v>
      </c>
      <c r="G85" s="64">
        <v>5.46</v>
      </c>
      <c r="H85" s="68">
        <f t="shared" si="4"/>
        <v>81.9</v>
      </c>
      <c r="I85" s="5"/>
      <c r="J85" s="52"/>
    </row>
    <row r="86" spans="1:10" s="10" customFormat="1" ht="15" customHeight="1">
      <c r="A86" s="74" t="s">
        <v>138</v>
      </c>
      <c r="B86" s="60" t="s">
        <v>416</v>
      </c>
      <c r="C86" s="61" t="s">
        <v>221</v>
      </c>
      <c r="D86" s="56"/>
      <c r="E86" s="62" t="s">
        <v>256</v>
      </c>
      <c r="F86" s="39">
        <v>9</v>
      </c>
      <c r="G86" s="64">
        <v>13.72</v>
      </c>
      <c r="H86" s="68">
        <f t="shared" si="4"/>
        <v>123.48</v>
      </c>
      <c r="I86" s="5"/>
      <c r="J86" s="52"/>
    </row>
    <row r="87" spans="1:10" s="10" customFormat="1" ht="15" customHeight="1">
      <c r="A87" s="74" t="s">
        <v>56</v>
      </c>
      <c r="B87" s="70" t="s">
        <v>417</v>
      </c>
      <c r="C87" s="55" t="s">
        <v>270</v>
      </c>
      <c r="D87" s="56"/>
      <c r="E87" s="62" t="s">
        <v>256</v>
      </c>
      <c r="F87" s="39">
        <v>8</v>
      </c>
      <c r="G87" s="64">
        <v>11.5</v>
      </c>
      <c r="H87" s="68">
        <f t="shared" si="4"/>
        <v>92</v>
      </c>
      <c r="I87" s="5"/>
      <c r="J87" s="52"/>
    </row>
    <row r="88" spans="1:10" s="10" customFormat="1" ht="15" customHeight="1">
      <c r="A88" s="74" t="s">
        <v>57</v>
      </c>
      <c r="B88" s="70" t="s">
        <v>418</v>
      </c>
      <c r="C88" s="55" t="s">
        <v>271</v>
      </c>
      <c r="D88" s="56"/>
      <c r="E88" s="62" t="s">
        <v>256</v>
      </c>
      <c r="F88" s="39">
        <v>12</v>
      </c>
      <c r="G88" s="64">
        <v>7.49</v>
      </c>
      <c r="H88" s="68">
        <f t="shared" si="4"/>
        <v>89.88</v>
      </c>
      <c r="I88" s="5"/>
      <c r="J88" s="52"/>
    </row>
    <row r="89" spans="1:10" s="10" customFormat="1" ht="15" customHeight="1">
      <c r="A89" s="74" t="s">
        <v>58</v>
      </c>
      <c r="B89" s="60" t="s">
        <v>419</v>
      </c>
      <c r="C89" s="61" t="s">
        <v>222</v>
      </c>
      <c r="D89" s="56"/>
      <c r="E89" s="62" t="s">
        <v>256</v>
      </c>
      <c r="F89" s="39">
        <v>10</v>
      </c>
      <c r="G89" s="64">
        <v>19.46</v>
      </c>
      <c r="H89" s="68">
        <f t="shared" si="4"/>
        <v>194.60000000000002</v>
      </c>
      <c r="I89" s="5"/>
      <c r="J89" s="52"/>
    </row>
    <row r="90" spans="1:10" s="10" customFormat="1" ht="15" customHeight="1">
      <c r="A90" s="74" t="s">
        <v>59</v>
      </c>
      <c r="B90" s="60" t="s">
        <v>420</v>
      </c>
      <c r="C90" s="61" t="s">
        <v>223</v>
      </c>
      <c r="D90" s="56"/>
      <c r="E90" s="62" t="s">
        <v>256</v>
      </c>
      <c r="F90" s="39">
        <v>12</v>
      </c>
      <c r="G90" s="64">
        <v>6.3</v>
      </c>
      <c r="H90" s="68">
        <f t="shared" si="4"/>
        <v>75.6</v>
      </c>
      <c r="I90" s="5"/>
      <c r="J90" s="52"/>
    </row>
    <row r="91" spans="1:10" s="10" customFormat="1" ht="15" customHeight="1">
      <c r="A91" s="74" t="s">
        <v>60</v>
      </c>
      <c r="B91" s="70" t="s">
        <v>421</v>
      </c>
      <c r="C91" s="55" t="s">
        <v>269</v>
      </c>
      <c r="D91" s="56"/>
      <c r="E91" s="62" t="s">
        <v>256</v>
      </c>
      <c r="F91" s="39">
        <v>8</v>
      </c>
      <c r="G91" s="64">
        <v>18.09</v>
      </c>
      <c r="H91" s="68">
        <f t="shared" si="4"/>
        <v>144.72</v>
      </c>
      <c r="I91" s="5"/>
      <c r="J91" s="52"/>
    </row>
    <row r="92" spans="1:10" s="10" customFormat="1" ht="15" customHeight="1">
      <c r="A92" s="74" t="s">
        <v>61</v>
      </c>
      <c r="B92" s="70" t="s">
        <v>422</v>
      </c>
      <c r="C92" s="55" t="s">
        <v>272</v>
      </c>
      <c r="D92" s="56"/>
      <c r="E92" s="62" t="s">
        <v>256</v>
      </c>
      <c r="F92" s="39">
        <v>6</v>
      </c>
      <c r="G92" s="64">
        <v>10.52</v>
      </c>
      <c r="H92" s="68">
        <f t="shared" si="4"/>
        <v>63.12</v>
      </c>
      <c r="I92" s="5"/>
      <c r="J92" s="52"/>
    </row>
    <row r="93" spans="1:10" s="10" customFormat="1" ht="15" customHeight="1">
      <c r="A93" s="74" t="s">
        <v>62</v>
      </c>
      <c r="B93" s="60" t="s">
        <v>423</v>
      </c>
      <c r="C93" s="61" t="s">
        <v>224</v>
      </c>
      <c r="D93" s="56"/>
      <c r="E93" s="62" t="s">
        <v>256</v>
      </c>
      <c r="F93" s="39">
        <v>10</v>
      </c>
      <c r="G93" s="64">
        <v>30.32</v>
      </c>
      <c r="H93" s="68">
        <f t="shared" si="4"/>
        <v>303.2</v>
      </c>
      <c r="I93" s="5"/>
      <c r="J93" s="52"/>
    </row>
    <row r="94" spans="1:10" s="10" customFormat="1" ht="15" customHeight="1">
      <c r="A94" s="74" t="s">
        <v>93</v>
      </c>
      <c r="B94" s="60" t="s">
        <v>424</v>
      </c>
      <c r="C94" s="61" t="s">
        <v>225</v>
      </c>
      <c r="D94" s="56"/>
      <c r="E94" s="62" t="s">
        <v>15</v>
      </c>
      <c r="F94" s="39">
        <v>9</v>
      </c>
      <c r="G94" s="64">
        <v>50.93</v>
      </c>
      <c r="H94" s="68">
        <f t="shared" si="4"/>
        <v>458.37</v>
      </c>
      <c r="I94" s="5"/>
      <c r="J94" s="52"/>
    </row>
    <row r="95" spans="1:10" s="10" customFormat="1" ht="15" customHeight="1">
      <c r="A95" s="74" t="s">
        <v>94</v>
      </c>
      <c r="B95" s="60" t="s">
        <v>425</v>
      </c>
      <c r="C95" s="61" t="s">
        <v>226</v>
      </c>
      <c r="D95" s="56"/>
      <c r="E95" s="62" t="s">
        <v>256</v>
      </c>
      <c r="F95" s="39">
        <v>10</v>
      </c>
      <c r="G95" s="64">
        <v>9.57</v>
      </c>
      <c r="H95" s="68">
        <f t="shared" si="4"/>
        <v>95.7</v>
      </c>
      <c r="I95" s="5"/>
      <c r="J95" s="52"/>
    </row>
    <row r="96" spans="1:10" s="10" customFormat="1" ht="15" customHeight="1">
      <c r="A96" s="74" t="s">
        <v>95</v>
      </c>
      <c r="B96" s="60" t="s">
        <v>585</v>
      </c>
      <c r="C96" s="131" t="s">
        <v>584</v>
      </c>
      <c r="D96" s="131"/>
      <c r="E96" s="53" t="s">
        <v>23</v>
      </c>
      <c r="F96" s="39">
        <v>5</v>
      </c>
      <c r="G96" s="39">
        <v>110.83</v>
      </c>
      <c r="H96" s="68">
        <f t="shared" si="4"/>
        <v>554.15</v>
      </c>
      <c r="I96" s="8"/>
      <c r="J96" s="52"/>
    </row>
    <row r="97" spans="1:10" s="10" customFormat="1" ht="15" customHeight="1">
      <c r="A97" s="74" t="s">
        <v>101</v>
      </c>
      <c r="B97" s="60" t="s">
        <v>426</v>
      </c>
      <c r="C97" s="61" t="s">
        <v>153</v>
      </c>
      <c r="D97" s="56"/>
      <c r="E97" s="62" t="s">
        <v>256</v>
      </c>
      <c r="F97" s="39">
        <v>5</v>
      </c>
      <c r="G97" s="64">
        <v>9.46</v>
      </c>
      <c r="H97" s="68">
        <f t="shared" si="4"/>
        <v>47.300000000000004</v>
      </c>
      <c r="I97" s="5"/>
      <c r="J97" s="52"/>
    </row>
    <row r="98" spans="1:10" s="10" customFormat="1" ht="15" customHeight="1">
      <c r="A98" s="74" t="s">
        <v>114</v>
      </c>
      <c r="B98" s="60" t="s">
        <v>427</v>
      </c>
      <c r="C98" s="61" t="s">
        <v>227</v>
      </c>
      <c r="D98" s="56"/>
      <c r="E98" s="62" t="s">
        <v>256</v>
      </c>
      <c r="F98" s="39">
        <v>5</v>
      </c>
      <c r="G98" s="64">
        <v>20.55</v>
      </c>
      <c r="H98" s="68">
        <f t="shared" si="4"/>
        <v>102.75</v>
      </c>
      <c r="I98" s="5"/>
      <c r="J98" s="52"/>
    </row>
    <row r="99" spans="1:10" s="10" customFormat="1" ht="15" customHeight="1">
      <c r="A99" s="74" t="s">
        <v>115</v>
      </c>
      <c r="B99" s="60" t="s">
        <v>428</v>
      </c>
      <c r="C99" s="61" t="s">
        <v>228</v>
      </c>
      <c r="D99" s="56"/>
      <c r="E99" s="62" t="s">
        <v>256</v>
      </c>
      <c r="F99" s="39">
        <v>5</v>
      </c>
      <c r="G99" s="64">
        <v>49.32</v>
      </c>
      <c r="H99" s="68">
        <f t="shared" si="4"/>
        <v>246.6</v>
      </c>
      <c r="I99" s="5"/>
      <c r="J99" s="52"/>
    </row>
    <row r="100" spans="1:10" s="10" customFormat="1" ht="15" customHeight="1">
      <c r="A100" s="74" t="s">
        <v>116</v>
      </c>
      <c r="B100" s="60" t="s">
        <v>429</v>
      </c>
      <c r="C100" s="61" t="s">
        <v>229</v>
      </c>
      <c r="D100" s="56"/>
      <c r="E100" s="62" t="s">
        <v>256</v>
      </c>
      <c r="F100" s="39">
        <v>5</v>
      </c>
      <c r="G100" s="64">
        <v>35.17</v>
      </c>
      <c r="H100" s="68">
        <f t="shared" si="4"/>
        <v>175.85000000000002</v>
      </c>
      <c r="I100" s="5"/>
      <c r="J100" s="52"/>
    </row>
    <row r="101" spans="1:10" s="10" customFormat="1" ht="15" customHeight="1">
      <c r="A101" s="74" t="s">
        <v>117</v>
      </c>
      <c r="B101" s="60" t="s">
        <v>430</v>
      </c>
      <c r="C101" s="61" t="s">
        <v>230</v>
      </c>
      <c r="D101" s="56"/>
      <c r="E101" s="62" t="s">
        <v>256</v>
      </c>
      <c r="F101" s="39">
        <v>7</v>
      </c>
      <c r="G101" s="64">
        <v>201.7</v>
      </c>
      <c r="H101" s="68">
        <f t="shared" si="4"/>
        <v>1411.8999999999999</v>
      </c>
      <c r="I101" s="5"/>
      <c r="J101" s="52"/>
    </row>
    <row r="102" spans="1:10" s="10" customFormat="1" ht="15" customHeight="1">
      <c r="A102" s="74" t="s">
        <v>157</v>
      </c>
      <c r="B102" s="60" t="s">
        <v>431</v>
      </c>
      <c r="C102" s="61" t="s">
        <v>231</v>
      </c>
      <c r="D102" s="56"/>
      <c r="E102" s="62" t="s">
        <v>257</v>
      </c>
      <c r="F102" s="39">
        <v>7</v>
      </c>
      <c r="G102" s="64">
        <v>5.54</v>
      </c>
      <c r="H102" s="68">
        <f t="shared" si="4"/>
        <v>38.78</v>
      </c>
      <c r="I102" s="5"/>
      <c r="J102" s="52"/>
    </row>
    <row r="103" spans="1:10" s="10" customFormat="1" ht="15" customHeight="1">
      <c r="A103" s="74" t="s">
        <v>158</v>
      </c>
      <c r="B103" s="60" t="s">
        <v>432</v>
      </c>
      <c r="C103" s="61" t="s">
        <v>232</v>
      </c>
      <c r="D103" s="56"/>
      <c r="E103" s="62" t="s">
        <v>256</v>
      </c>
      <c r="F103" s="39">
        <v>7</v>
      </c>
      <c r="G103" s="64">
        <v>7.99</v>
      </c>
      <c r="H103" s="68">
        <f t="shared" si="4"/>
        <v>55.93</v>
      </c>
      <c r="I103" s="5"/>
      <c r="J103" s="52"/>
    </row>
    <row r="104" spans="1:10" s="10" customFormat="1" ht="15" customHeight="1">
      <c r="A104" s="74" t="s">
        <v>296</v>
      </c>
      <c r="B104" s="60" t="s">
        <v>433</v>
      </c>
      <c r="C104" s="61" t="s">
        <v>233</v>
      </c>
      <c r="D104" s="56"/>
      <c r="E104" s="62" t="s">
        <v>256</v>
      </c>
      <c r="F104" s="39">
        <v>7</v>
      </c>
      <c r="G104" s="64">
        <v>32.43</v>
      </c>
      <c r="H104" s="68">
        <f t="shared" si="4"/>
        <v>227.01</v>
      </c>
      <c r="I104" s="5"/>
      <c r="J104" s="52"/>
    </row>
    <row r="105" spans="1:10" s="10" customFormat="1" ht="15" customHeight="1">
      <c r="A105" s="74" t="s">
        <v>297</v>
      </c>
      <c r="B105" s="63" t="s">
        <v>434</v>
      </c>
      <c r="C105" s="55" t="s">
        <v>234</v>
      </c>
      <c r="D105" s="56"/>
      <c r="E105" s="62" t="s">
        <v>256</v>
      </c>
      <c r="F105" s="39">
        <v>7</v>
      </c>
      <c r="G105" s="64">
        <v>184.69</v>
      </c>
      <c r="H105" s="68">
        <f t="shared" si="4"/>
        <v>1292.83</v>
      </c>
      <c r="I105" s="5"/>
      <c r="J105" s="52"/>
    </row>
    <row r="106" spans="1:10" s="10" customFormat="1" ht="15" customHeight="1">
      <c r="A106" s="74" t="s">
        <v>307</v>
      </c>
      <c r="B106" s="60" t="s">
        <v>435</v>
      </c>
      <c r="C106" s="61" t="s">
        <v>235</v>
      </c>
      <c r="D106" s="56"/>
      <c r="E106" s="62" t="s">
        <v>256</v>
      </c>
      <c r="F106" s="39">
        <v>7</v>
      </c>
      <c r="G106" s="64">
        <v>18.59</v>
      </c>
      <c r="H106" s="68">
        <f t="shared" si="4"/>
        <v>130.13</v>
      </c>
      <c r="I106" s="5"/>
      <c r="J106" s="52"/>
    </row>
    <row r="107" spans="1:10" s="10" customFormat="1" ht="15" customHeight="1">
      <c r="A107" s="74" t="s">
        <v>308</v>
      </c>
      <c r="B107" s="60" t="s">
        <v>436</v>
      </c>
      <c r="C107" s="61" t="s">
        <v>236</v>
      </c>
      <c r="D107" s="56"/>
      <c r="E107" s="62" t="s">
        <v>256</v>
      </c>
      <c r="F107" s="39">
        <v>3</v>
      </c>
      <c r="G107" s="64">
        <v>247.84</v>
      </c>
      <c r="H107" s="68">
        <f t="shared" si="4"/>
        <v>743.52</v>
      </c>
      <c r="I107" s="5"/>
      <c r="J107" s="52"/>
    </row>
    <row r="108" spans="1:10" s="10" customFormat="1" ht="15" customHeight="1">
      <c r="A108" s="74" t="s">
        <v>313</v>
      </c>
      <c r="B108" s="60" t="s">
        <v>437</v>
      </c>
      <c r="C108" s="61" t="s">
        <v>237</v>
      </c>
      <c r="D108" s="56"/>
      <c r="E108" s="62" t="s">
        <v>256</v>
      </c>
      <c r="F108" s="39">
        <v>3</v>
      </c>
      <c r="G108" s="64">
        <v>44.97</v>
      </c>
      <c r="H108" s="68">
        <f t="shared" si="4"/>
        <v>134.91</v>
      </c>
      <c r="I108" s="5"/>
      <c r="J108" s="52"/>
    </row>
    <row r="109" spans="1:10" s="10" customFormat="1" ht="15" customHeight="1">
      <c r="A109" s="74" t="s">
        <v>314</v>
      </c>
      <c r="B109" s="60" t="s">
        <v>438</v>
      </c>
      <c r="C109" s="61" t="s">
        <v>238</v>
      </c>
      <c r="D109" s="56"/>
      <c r="E109" s="62" t="s">
        <v>256</v>
      </c>
      <c r="F109" s="39">
        <v>3</v>
      </c>
      <c r="G109" s="64">
        <v>81.1</v>
      </c>
      <c r="H109" s="68">
        <f t="shared" si="4"/>
        <v>243.29999999999998</v>
      </c>
      <c r="I109" s="5"/>
      <c r="J109" s="52"/>
    </row>
    <row r="110" spans="1:10" s="10" customFormat="1" ht="15" customHeight="1">
      <c r="A110" s="74" t="s">
        <v>317</v>
      </c>
      <c r="B110" s="60" t="s">
        <v>439</v>
      </c>
      <c r="C110" s="61" t="s">
        <v>239</v>
      </c>
      <c r="D110" s="56"/>
      <c r="E110" s="62" t="s">
        <v>256</v>
      </c>
      <c r="F110" s="39">
        <v>3</v>
      </c>
      <c r="G110" s="64">
        <v>48.56</v>
      </c>
      <c r="H110" s="68">
        <f t="shared" si="4"/>
        <v>145.68</v>
      </c>
      <c r="I110" s="5"/>
      <c r="J110" s="52"/>
    </row>
    <row r="111" spans="1:10" s="10" customFormat="1" ht="15" customHeight="1">
      <c r="A111" s="74" t="s">
        <v>318</v>
      </c>
      <c r="B111" s="70" t="s">
        <v>512</v>
      </c>
      <c r="C111" s="61" t="s">
        <v>513</v>
      </c>
      <c r="D111" s="56"/>
      <c r="E111" s="62" t="s">
        <v>256</v>
      </c>
      <c r="F111" s="39">
        <v>2</v>
      </c>
      <c r="G111" s="64">
        <v>1072.68</v>
      </c>
      <c r="H111" s="68">
        <f t="shared" si="4"/>
        <v>2145.36</v>
      </c>
      <c r="I111" s="5"/>
      <c r="J111" s="52"/>
    </row>
    <row r="112" spans="1:10" s="10" customFormat="1" ht="15" customHeight="1">
      <c r="A112" s="74" t="s">
        <v>319</v>
      </c>
      <c r="B112" s="70" t="s">
        <v>510</v>
      </c>
      <c r="C112" s="61" t="s">
        <v>511</v>
      </c>
      <c r="D112" s="56"/>
      <c r="E112" s="62" t="s">
        <v>256</v>
      </c>
      <c r="F112" s="39">
        <v>1</v>
      </c>
      <c r="G112" s="64">
        <v>297.57</v>
      </c>
      <c r="H112" s="68">
        <f t="shared" si="4"/>
        <v>297.57</v>
      </c>
      <c r="I112" s="5"/>
      <c r="J112" s="52"/>
    </row>
    <row r="113" spans="1:10" s="10" customFormat="1" ht="15" customHeight="1">
      <c r="A113" s="74" t="s">
        <v>320</v>
      </c>
      <c r="B113" s="92" t="s">
        <v>440</v>
      </c>
      <c r="C113" s="93" t="s">
        <v>240</v>
      </c>
      <c r="D113" s="94"/>
      <c r="E113" s="95" t="s">
        <v>256</v>
      </c>
      <c r="F113" s="86">
        <v>5</v>
      </c>
      <c r="G113" s="96">
        <v>50.52</v>
      </c>
      <c r="H113" s="68">
        <f t="shared" si="4"/>
        <v>252.60000000000002</v>
      </c>
      <c r="I113" s="5"/>
      <c r="J113" s="52"/>
    </row>
    <row r="114" spans="1:10" s="10" customFormat="1" ht="15" customHeight="1">
      <c r="A114" s="74" t="s">
        <v>344</v>
      </c>
      <c r="B114" s="60" t="s">
        <v>441</v>
      </c>
      <c r="C114" s="61" t="s">
        <v>241</v>
      </c>
      <c r="D114" s="56"/>
      <c r="E114" s="62" t="s">
        <v>256</v>
      </c>
      <c r="F114" s="39">
        <v>6</v>
      </c>
      <c r="G114" s="64">
        <v>20.55</v>
      </c>
      <c r="H114" s="68">
        <f t="shared" si="4"/>
        <v>123.30000000000001</v>
      </c>
      <c r="I114" s="5"/>
      <c r="J114" s="52"/>
    </row>
    <row r="115" spans="1:10" s="10" customFormat="1" ht="15" customHeight="1">
      <c r="A115" s="74" t="s">
        <v>345</v>
      </c>
      <c r="B115" s="60" t="s">
        <v>442</v>
      </c>
      <c r="C115" s="61" t="s">
        <v>242</v>
      </c>
      <c r="D115" s="56"/>
      <c r="E115" s="62" t="s">
        <v>256</v>
      </c>
      <c r="F115" s="39">
        <v>6</v>
      </c>
      <c r="G115" s="64">
        <v>13.26</v>
      </c>
      <c r="H115" s="68">
        <f t="shared" si="4"/>
        <v>79.56</v>
      </c>
      <c r="I115" s="5"/>
      <c r="J115" s="52"/>
    </row>
    <row r="116" spans="1:10" s="10" customFormat="1" ht="15" customHeight="1">
      <c r="A116" s="74" t="s">
        <v>346</v>
      </c>
      <c r="B116" s="60" t="s">
        <v>443</v>
      </c>
      <c r="C116" s="61" t="s">
        <v>243</v>
      </c>
      <c r="D116" s="56"/>
      <c r="E116" s="62" t="s">
        <v>256</v>
      </c>
      <c r="F116" s="39">
        <v>6</v>
      </c>
      <c r="G116" s="64">
        <v>22.31</v>
      </c>
      <c r="H116" s="68">
        <f t="shared" si="4"/>
        <v>133.85999999999999</v>
      </c>
      <c r="I116" s="5"/>
      <c r="J116" s="52"/>
    </row>
    <row r="117" spans="1:10" s="10" customFormat="1" ht="15" customHeight="1">
      <c r="A117" s="74" t="s">
        <v>347</v>
      </c>
      <c r="B117" s="60" t="s">
        <v>444</v>
      </c>
      <c r="C117" s="61" t="s">
        <v>244</v>
      </c>
      <c r="D117" s="56"/>
      <c r="E117" s="62" t="s">
        <v>124</v>
      </c>
      <c r="F117" s="39">
        <v>60</v>
      </c>
      <c r="G117" s="64">
        <v>11.19</v>
      </c>
      <c r="H117" s="68">
        <f t="shared" si="4"/>
        <v>671.4</v>
      </c>
      <c r="I117" s="5"/>
      <c r="J117" s="52"/>
    </row>
    <row r="118" spans="1:10" s="10" customFormat="1" ht="15" customHeight="1">
      <c r="A118" s="74" t="s">
        <v>348</v>
      </c>
      <c r="B118" s="60" t="s">
        <v>445</v>
      </c>
      <c r="C118" s="61" t="s">
        <v>245</v>
      </c>
      <c r="D118" s="56"/>
      <c r="E118" s="62" t="s">
        <v>124</v>
      </c>
      <c r="F118" s="39">
        <v>72</v>
      </c>
      <c r="G118" s="64">
        <v>15.11</v>
      </c>
      <c r="H118" s="68">
        <f t="shared" si="4"/>
        <v>1087.92</v>
      </c>
      <c r="I118" s="5"/>
      <c r="J118" s="52"/>
    </row>
    <row r="119" spans="1:10" s="10" customFormat="1" ht="15" customHeight="1">
      <c r="A119" s="74" t="s">
        <v>349</v>
      </c>
      <c r="B119" s="60" t="s">
        <v>446</v>
      </c>
      <c r="C119" s="61" t="s">
        <v>246</v>
      </c>
      <c r="D119" s="56"/>
      <c r="E119" s="62" t="s">
        <v>124</v>
      </c>
      <c r="F119" s="39">
        <v>90</v>
      </c>
      <c r="G119" s="64">
        <v>27.31</v>
      </c>
      <c r="H119" s="68">
        <f t="shared" si="4"/>
        <v>2457.9</v>
      </c>
      <c r="I119" s="5"/>
      <c r="J119" s="52"/>
    </row>
    <row r="120" spans="1:10" s="10" customFormat="1" ht="15" customHeight="1">
      <c r="A120" s="74" t="s">
        <v>350</v>
      </c>
      <c r="B120" s="60" t="s">
        <v>447</v>
      </c>
      <c r="C120" s="61" t="s">
        <v>247</v>
      </c>
      <c r="D120" s="56"/>
      <c r="E120" s="62" t="s">
        <v>256</v>
      </c>
      <c r="F120" s="39">
        <v>24</v>
      </c>
      <c r="G120" s="64">
        <v>8.94</v>
      </c>
      <c r="H120" s="68">
        <f t="shared" si="4"/>
        <v>214.56</v>
      </c>
      <c r="I120" s="5"/>
      <c r="J120" s="52"/>
    </row>
    <row r="121" spans="1:10" s="10" customFormat="1" ht="15" customHeight="1">
      <c r="A121" s="74" t="s">
        <v>351</v>
      </c>
      <c r="B121" s="60" t="s">
        <v>448</v>
      </c>
      <c r="C121" s="61" t="s">
        <v>261</v>
      </c>
      <c r="D121" s="56"/>
      <c r="E121" s="62" t="s">
        <v>256</v>
      </c>
      <c r="F121" s="39">
        <v>6</v>
      </c>
      <c r="G121" s="64">
        <v>9.2</v>
      </c>
      <c r="H121" s="68">
        <f t="shared" si="4"/>
        <v>55.199999999999996</v>
      </c>
      <c r="I121" s="5"/>
      <c r="J121" s="52"/>
    </row>
    <row r="122" spans="1:10" s="10" customFormat="1" ht="15" customHeight="1">
      <c r="A122" s="74" t="s">
        <v>352</v>
      </c>
      <c r="B122" s="60" t="s">
        <v>449</v>
      </c>
      <c r="C122" s="61" t="s">
        <v>248</v>
      </c>
      <c r="D122" s="56"/>
      <c r="E122" s="62" t="s">
        <v>256</v>
      </c>
      <c r="F122" s="39">
        <v>15</v>
      </c>
      <c r="G122" s="64">
        <v>9.55</v>
      </c>
      <c r="H122" s="68">
        <f t="shared" si="4"/>
        <v>143.25</v>
      </c>
      <c r="I122" s="5"/>
      <c r="J122" s="52"/>
    </row>
    <row r="123" spans="1:10" s="10" customFormat="1" ht="15" customHeight="1">
      <c r="A123" s="74" t="s">
        <v>353</v>
      </c>
      <c r="B123" s="60" t="s">
        <v>450</v>
      </c>
      <c r="C123" s="61" t="s">
        <v>262</v>
      </c>
      <c r="D123" s="56"/>
      <c r="E123" s="62" t="s">
        <v>256</v>
      </c>
      <c r="F123" s="39">
        <v>20</v>
      </c>
      <c r="G123" s="64">
        <v>10.14</v>
      </c>
      <c r="H123" s="68">
        <f t="shared" si="4"/>
        <v>202.8</v>
      </c>
      <c r="I123" s="5"/>
      <c r="J123" s="52"/>
    </row>
    <row r="124" spans="1:10" s="10" customFormat="1" ht="15" customHeight="1">
      <c r="A124" s="74" t="s">
        <v>354</v>
      </c>
      <c r="B124" s="60" t="s">
        <v>451</v>
      </c>
      <c r="C124" s="61" t="s">
        <v>249</v>
      </c>
      <c r="D124" s="56"/>
      <c r="E124" s="62" t="s">
        <v>256</v>
      </c>
      <c r="F124" s="39">
        <v>10</v>
      </c>
      <c r="G124" s="64">
        <v>19.41</v>
      </c>
      <c r="H124" s="68">
        <f t="shared" si="4"/>
        <v>194.1</v>
      </c>
      <c r="I124" s="5"/>
      <c r="J124" s="52"/>
    </row>
    <row r="125" spans="1:10" s="10" customFormat="1" ht="15" customHeight="1">
      <c r="A125" s="74" t="s">
        <v>355</v>
      </c>
      <c r="B125" s="60" t="s">
        <v>452</v>
      </c>
      <c r="C125" s="61" t="s">
        <v>264</v>
      </c>
      <c r="D125" s="56"/>
      <c r="E125" s="62" t="s">
        <v>256</v>
      </c>
      <c r="F125" s="39">
        <v>6</v>
      </c>
      <c r="G125" s="64">
        <v>19.36</v>
      </c>
      <c r="H125" s="68">
        <f t="shared" si="4"/>
        <v>116.16</v>
      </c>
      <c r="I125" s="5"/>
      <c r="J125" s="52"/>
    </row>
    <row r="126" spans="1:10" s="10" customFormat="1" ht="15" customHeight="1">
      <c r="A126" s="74" t="s">
        <v>356</v>
      </c>
      <c r="B126" s="60" t="s">
        <v>453</v>
      </c>
      <c r="C126" s="61" t="s">
        <v>265</v>
      </c>
      <c r="D126" s="56"/>
      <c r="E126" s="62" t="s">
        <v>256</v>
      </c>
      <c r="F126" s="39">
        <v>10</v>
      </c>
      <c r="G126" s="64">
        <v>10.64</v>
      </c>
      <c r="H126" s="68">
        <f t="shared" si="4"/>
        <v>106.4</v>
      </c>
      <c r="I126" s="5"/>
      <c r="J126" s="52"/>
    </row>
    <row r="127" spans="1:10" s="10" customFormat="1" ht="15" customHeight="1">
      <c r="A127" s="74" t="s">
        <v>357</v>
      </c>
      <c r="B127" s="60" t="s">
        <v>454</v>
      </c>
      <c r="C127" s="61" t="s">
        <v>266</v>
      </c>
      <c r="D127" s="56"/>
      <c r="E127" s="62" t="s">
        <v>256</v>
      </c>
      <c r="F127" s="39">
        <v>15</v>
      </c>
      <c r="G127" s="64">
        <v>14.15</v>
      </c>
      <c r="H127" s="68">
        <f t="shared" si="4"/>
        <v>212.25</v>
      </c>
      <c r="I127" s="5"/>
      <c r="J127" s="52"/>
    </row>
    <row r="128" spans="1:10" s="10" customFormat="1" ht="15" customHeight="1">
      <c r="A128" s="74" t="s">
        <v>358</v>
      </c>
      <c r="B128" s="60" t="s">
        <v>455</v>
      </c>
      <c r="C128" s="61" t="s">
        <v>267</v>
      </c>
      <c r="D128" s="56"/>
      <c r="E128" s="62" t="s">
        <v>256</v>
      </c>
      <c r="F128" s="39">
        <v>8</v>
      </c>
      <c r="G128" s="64">
        <v>26.91</v>
      </c>
      <c r="H128" s="68">
        <f t="shared" si="4"/>
        <v>215.28</v>
      </c>
      <c r="I128" s="5"/>
      <c r="J128" s="52"/>
    </row>
    <row r="129" spans="1:10" s="10" customFormat="1" ht="15" customHeight="1">
      <c r="A129" s="74" t="s">
        <v>359</v>
      </c>
      <c r="B129" s="60" t="s">
        <v>456</v>
      </c>
      <c r="C129" s="61" t="s">
        <v>268</v>
      </c>
      <c r="D129" s="56"/>
      <c r="E129" s="62" t="s">
        <v>256</v>
      </c>
      <c r="F129" s="39">
        <v>8</v>
      </c>
      <c r="G129" s="64">
        <v>44.74</v>
      </c>
      <c r="H129" s="68">
        <f t="shared" si="4"/>
        <v>357.92</v>
      </c>
      <c r="I129" s="5"/>
      <c r="J129" s="52"/>
    </row>
    <row r="130" spans="1:10" s="10" customFormat="1" ht="15" customHeight="1">
      <c r="A130" s="74" t="s">
        <v>360</v>
      </c>
      <c r="B130" s="60" t="s">
        <v>457</v>
      </c>
      <c r="C130" s="55" t="s">
        <v>250</v>
      </c>
      <c r="D130" s="56"/>
      <c r="E130" s="62" t="s">
        <v>256</v>
      </c>
      <c r="F130" s="39">
        <v>10</v>
      </c>
      <c r="G130" s="64">
        <v>3.46</v>
      </c>
      <c r="H130" s="68">
        <f t="shared" si="4"/>
        <v>34.6</v>
      </c>
      <c r="I130" s="5"/>
      <c r="J130" s="52"/>
    </row>
    <row r="131" spans="1:10" s="10" customFormat="1" ht="15" customHeight="1">
      <c r="A131" s="74" t="s">
        <v>361</v>
      </c>
      <c r="B131" s="60" t="s">
        <v>458</v>
      </c>
      <c r="C131" s="55" t="s">
        <v>251</v>
      </c>
      <c r="D131" s="56"/>
      <c r="E131" s="62" t="s">
        <v>256</v>
      </c>
      <c r="F131" s="39">
        <v>3</v>
      </c>
      <c r="G131" s="64">
        <v>45.3</v>
      </c>
      <c r="H131" s="68">
        <f t="shared" si="4"/>
        <v>135.89999999999998</v>
      </c>
      <c r="I131" s="5"/>
      <c r="J131" s="52"/>
    </row>
    <row r="132" spans="1:10" s="10" customFormat="1" ht="15" customHeight="1">
      <c r="A132" s="74" t="s">
        <v>362</v>
      </c>
      <c r="B132" s="60" t="s">
        <v>459</v>
      </c>
      <c r="C132" s="55" t="s">
        <v>252</v>
      </c>
      <c r="D132" s="56"/>
      <c r="E132" s="62" t="s">
        <v>256</v>
      </c>
      <c r="F132" s="39">
        <v>2</v>
      </c>
      <c r="G132" s="64">
        <v>8.99</v>
      </c>
      <c r="H132" s="68">
        <f t="shared" si="4"/>
        <v>17.98</v>
      </c>
      <c r="I132" s="5"/>
      <c r="J132" s="52"/>
    </row>
    <row r="133" spans="1:10" s="10" customFormat="1" ht="15" customHeight="1">
      <c r="A133" s="74" t="s">
        <v>363</v>
      </c>
      <c r="B133" s="60" t="s">
        <v>460</v>
      </c>
      <c r="C133" s="55" t="s">
        <v>273</v>
      </c>
      <c r="D133" s="56"/>
      <c r="E133" s="62" t="s">
        <v>256</v>
      </c>
      <c r="F133" s="39">
        <v>4</v>
      </c>
      <c r="G133" s="64">
        <v>112.29</v>
      </c>
      <c r="H133" s="68">
        <f t="shared" si="4"/>
        <v>449.16</v>
      </c>
      <c r="I133" s="5"/>
      <c r="J133" s="52"/>
    </row>
    <row r="134" spans="1:10" s="10" customFormat="1" ht="15" customHeight="1">
      <c r="A134" s="74" t="s">
        <v>364</v>
      </c>
      <c r="B134" s="60" t="s">
        <v>461</v>
      </c>
      <c r="C134" s="55" t="s">
        <v>253</v>
      </c>
      <c r="D134" s="56"/>
      <c r="E134" s="62" t="s">
        <v>256</v>
      </c>
      <c r="F134" s="39">
        <v>4</v>
      </c>
      <c r="G134" s="64">
        <v>73.83</v>
      </c>
      <c r="H134" s="68">
        <f t="shared" si="4"/>
        <v>295.32</v>
      </c>
      <c r="I134" s="5"/>
      <c r="J134" s="52"/>
    </row>
    <row r="135" spans="1:10" s="10" customFormat="1" ht="15" customHeight="1">
      <c r="A135" s="74" t="s">
        <v>365</v>
      </c>
      <c r="B135" s="60" t="s">
        <v>462</v>
      </c>
      <c r="C135" s="55" t="s">
        <v>254</v>
      </c>
      <c r="D135" s="56"/>
      <c r="E135" s="62" t="s">
        <v>256</v>
      </c>
      <c r="F135" s="39">
        <v>6</v>
      </c>
      <c r="G135" s="64">
        <v>86.83</v>
      </c>
      <c r="H135" s="68">
        <f t="shared" si="4"/>
        <v>520.98</v>
      </c>
      <c r="I135" s="5"/>
      <c r="J135" s="52"/>
    </row>
    <row r="136" spans="1:10" s="10" customFormat="1" ht="15" customHeight="1">
      <c r="A136" s="74" t="s">
        <v>366</v>
      </c>
      <c r="B136" s="60" t="s">
        <v>463</v>
      </c>
      <c r="C136" s="55" t="s">
        <v>255</v>
      </c>
      <c r="D136" s="56"/>
      <c r="E136" s="62" t="s">
        <v>256</v>
      </c>
      <c r="F136" s="39">
        <v>1</v>
      </c>
      <c r="G136" s="64">
        <v>70.53</v>
      </c>
      <c r="H136" s="68">
        <f t="shared" si="4"/>
        <v>70.53</v>
      </c>
      <c r="I136" s="5"/>
      <c r="J136" s="52"/>
    </row>
    <row r="137" spans="1:10" s="10" customFormat="1" ht="15" customHeight="1">
      <c r="A137" s="74" t="s">
        <v>367</v>
      </c>
      <c r="B137" s="60" t="s">
        <v>586</v>
      </c>
      <c r="C137" s="55" t="s">
        <v>587</v>
      </c>
      <c r="D137" s="56"/>
      <c r="E137" s="62" t="s">
        <v>256</v>
      </c>
      <c r="F137" s="39"/>
      <c r="G137" s="64">
        <v>407.69</v>
      </c>
      <c r="H137" s="68">
        <f>F137*G137</f>
        <v>0</v>
      </c>
      <c r="I137" s="5"/>
      <c r="J137" s="52"/>
    </row>
    <row r="138" spans="1:10" s="10" customFormat="1" ht="15" customHeight="1">
      <c r="A138" s="74" t="s">
        <v>368</v>
      </c>
      <c r="B138" s="60" t="s">
        <v>464</v>
      </c>
      <c r="C138" s="55" t="s">
        <v>263</v>
      </c>
      <c r="D138" s="56"/>
      <c r="E138" s="62" t="s">
        <v>256</v>
      </c>
      <c r="F138" s="39"/>
      <c r="G138" s="64">
        <v>32.61</v>
      </c>
      <c r="H138" s="68">
        <f t="shared" si="4"/>
        <v>0</v>
      </c>
      <c r="I138" s="5"/>
      <c r="J138" s="52"/>
    </row>
    <row r="139" spans="1:10" s="10" customFormat="1" ht="15" customHeight="1">
      <c r="A139" s="74" t="s">
        <v>369</v>
      </c>
      <c r="B139" s="58" t="s">
        <v>465</v>
      </c>
      <c r="C139" s="129" t="s">
        <v>258</v>
      </c>
      <c r="D139" s="129"/>
      <c r="E139" s="62" t="s">
        <v>256</v>
      </c>
      <c r="F139" s="39">
        <v>4</v>
      </c>
      <c r="G139" s="64">
        <v>339.76</v>
      </c>
      <c r="H139" s="68">
        <f t="shared" si="4"/>
        <v>1359.04</v>
      </c>
      <c r="I139" s="5"/>
      <c r="J139" s="52"/>
    </row>
    <row r="140" spans="1:10" s="10" customFormat="1" ht="15" customHeight="1">
      <c r="A140" s="74" t="s">
        <v>370</v>
      </c>
      <c r="B140" s="58" t="s">
        <v>466</v>
      </c>
      <c r="C140" s="129" t="s">
        <v>259</v>
      </c>
      <c r="D140" s="129"/>
      <c r="E140" s="62" t="s">
        <v>256</v>
      </c>
      <c r="F140" s="39">
        <v>4</v>
      </c>
      <c r="G140" s="64">
        <v>79.16</v>
      </c>
      <c r="H140" s="68">
        <f t="shared" si="4"/>
        <v>316.64</v>
      </c>
      <c r="I140" s="5"/>
      <c r="J140" s="52"/>
    </row>
    <row r="141" spans="1:10" s="10" customFormat="1" ht="15" customHeight="1">
      <c r="A141" s="74" t="s">
        <v>371</v>
      </c>
      <c r="B141" s="58" t="s">
        <v>467</v>
      </c>
      <c r="C141" s="185" t="s">
        <v>303</v>
      </c>
      <c r="D141" s="186"/>
      <c r="E141" s="62" t="s">
        <v>256</v>
      </c>
      <c r="F141" s="65">
        <v>2</v>
      </c>
      <c r="G141" s="64">
        <v>374.09</v>
      </c>
      <c r="H141" s="68">
        <f t="shared" si="4"/>
        <v>748.18</v>
      </c>
      <c r="I141" s="5"/>
      <c r="J141" s="52"/>
    </row>
    <row r="142" spans="1:10" s="10" customFormat="1" ht="15" customHeight="1">
      <c r="A142" s="74" t="s">
        <v>372</v>
      </c>
      <c r="B142" s="60" t="s">
        <v>468</v>
      </c>
      <c r="C142" s="135" t="s">
        <v>260</v>
      </c>
      <c r="D142" s="135"/>
      <c r="E142" s="62" t="s">
        <v>256</v>
      </c>
      <c r="F142" s="65">
        <v>3</v>
      </c>
      <c r="G142" s="64">
        <v>6.6</v>
      </c>
      <c r="H142" s="68">
        <f t="shared" si="4"/>
        <v>19.799999999999997</v>
      </c>
      <c r="I142" s="5"/>
      <c r="J142" s="52"/>
    </row>
    <row r="143" spans="1:10" s="10" customFormat="1" ht="15" customHeight="1">
      <c r="A143" s="74" t="s">
        <v>373</v>
      </c>
      <c r="B143" s="60" t="s">
        <v>469</v>
      </c>
      <c r="C143" s="135" t="s">
        <v>375</v>
      </c>
      <c r="D143" s="135"/>
      <c r="E143" s="62" t="s">
        <v>256</v>
      </c>
      <c r="F143" s="65">
        <v>1</v>
      </c>
      <c r="G143" s="64">
        <v>88.06</v>
      </c>
      <c r="H143" s="68">
        <f t="shared" si="4"/>
        <v>88.06</v>
      </c>
      <c r="I143" s="5"/>
      <c r="J143" s="52"/>
    </row>
    <row r="144" spans="1:10" s="10" customFormat="1" ht="15" customHeight="1">
      <c r="A144" s="74" t="s">
        <v>374</v>
      </c>
      <c r="B144" s="60" t="s">
        <v>577</v>
      </c>
      <c r="C144" s="158" t="s">
        <v>578</v>
      </c>
      <c r="D144" s="158"/>
      <c r="E144" s="70" t="s">
        <v>256</v>
      </c>
      <c r="F144" s="65">
        <v>8</v>
      </c>
      <c r="G144" s="105">
        <v>29.26</v>
      </c>
      <c r="H144" s="68">
        <f>F144*G144</f>
        <v>234.08</v>
      </c>
      <c r="I144" s="5"/>
      <c r="J144" s="64">
        <v>2.23</v>
      </c>
    </row>
    <row r="145" spans="1:10" s="10" customFormat="1" ht="15" customHeight="1">
      <c r="A145" s="74" t="s">
        <v>583</v>
      </c>
      <c r="B145" s="60" t="s">
        <v>579</v>
      </c>
      <c r="C145" s="158" t="s">
        <v>580</v>
      </c>
      <c r="D145" s="158"/>
      <c r="E145" s="70" t="s">
        <v>256</v>
      </c>
      <c r="F145" s="65">
        <v>2</v>
      </c>
      <c r="G145" s="105">
        <v>31.83</v>
      </c>
      <c r="H145" s="68">
        <f>F145*G145</f>
        <v>63.66</v>
      </c>
      <c r="I145" s="5"/>
      <c r="J145" s="64">
        <v>2.23</v>
      </c>
    </row>
    <row r="146" spans="1:10" s="10" customFormat="1" ht="15" customHeight="1">
      <c r="A146" s="74" t="s">
        <v>588</v>
      </c>
      <c r="B146" s="60" t="s">
        <v>581</v>
      </c>
      <c r="C146" s="158" t="s">
        <v>582</v>
      </c>
      <c r="D146" s="158"/>
      <c r="E146" s="70" t="s">
        <v>256</v>
      </c>
      <c r="F146" s="65">
        <v>1</v>
      </c>
      <c r="G146" s="105">
        <v>26.2</v>
      </c>
      <c r="H146" s="68">
        <f>F146*G146</f>
        <v>26.2</v>
      </c>
      <c r="I146" s="5"/>
      <c r="J146" s="64">
        <v>2.23</v>
      </c>
    </row>
    <row r="147" spans="1:9" s="10" customFormat="1" ht="15" customHeight="1">
      <c r="A147" s="137" t="s">
        <v>389</v>
      </c>
      <c r="B147" s="138"/>
      <c r="C147" s="138"/>
      <c r="D147" s="138"/>
      <c r="E147" s="138"/>
      <c r="F147" s="138"/>
      <c r="G147" s="139"/>
      <c r="H147" s="48">
        <f>SUM(H83:H146)</f>
        <v>23822.73</v>
      </c>
      <c r="I147" s="54"/>
    </row>
    <row r="148" spans="1:9" s="1" customFormat="1" ht="15" customHeight="1">
      <c r="A148" s="47" t="s">
        <v>25</v>
      </c>
      <c r="B148" s="41"/>
      <c r="C148" s="143" t="s">
        <v>134</v>
      </c>
      <c r="D148" s="144"/>
      <c r="E148" s="144"/>
      <c r="F148" s="144"/>
      <c r="G148" s="144"/>
      <c r="H148" s="145"/>
      <c r="I148" s="5"/>
    </row>
    <row r="149" spans="1:9" s="1" customFormat="1" ht="15" customHeight="1">
      <c r="A149" s="45" t="s">
        <v>392</v>
      </c>
      <c r="B149" s="40" t="s">
        <v>160</v>
      </c>
      <c r="C149" s="128" t="s">
        <v>514</v>
      </c>
      <c r="D149" s="128"/>
      <c r="E149" s="37" t="s">
        <v>3</v>
      </c>
      <c r="F149" s="39">
        <v>884.4</v>
      </c>
      <c r="G149" s="39">
        <v>36.07</v>
      </c>
      <c r="H149" s="46">
        <f>F149*G149</f>
        <v>31900.308</v>
      </c>
      <c r="I149" s="8"/>
    </row>
    <row r="150" spans="1:9" s="1" customFormat="1" ht="15" customHeight="1">
      <c r="A150" s="45" t="s">
        <v>393</v>
      </c>
      <c r="B150" s="40" t="s">
        <v>390</v>
      </c>
      <c r="C150" s="128" t="s">
        <v>391</v>
      </c>
      <c r="D150" s="128"/>
      <c r="E150" s="37" t="s">
        <v>3</v>
      </c>
      <c r="F150" s="39">
        <v>12.6</v>
      </c>
      <c r="G150" s="39">
        <v>467.89</v>
      </c>
      <c r="H150" s="46">
        <f>F150*G150</f>
        <v>5895.414</v>
      </c>
      <c r="I150" s="8"/>
    </row>
    <row r="151" spans="1:9" s="1" customFormat="1" ht="15" customHeight="1">
      <c r="A151" s="137" t="s">
        <v>96</v>
      </c>
      <c r="B151" s="138"/>
      <c r="C151" s="138"/>
      <c r="D151" s="138"/>
      <c r="E151" s="138"/>
      <c r="F151" s="138"/>
      <c r="G151" s="139"/>
      <c r="H151" s="48">
        <f>SUM(H149:H150)</f>
        <v>37795.722</v>
      </c>
      <c r="I151" s="8"/>
    </row>
    <row r="152" spans="1:9" s="10" customFormat="1" ht="15" customHeight="1">
      <c r="A152" s="47" t="s">
        <v>26</v>
      </c>
      <c r="B152" s="41"/>
      <c r="C152" s="148" t="s">
        <v>30</v>
      </c>
      <c r="D152" s="148"/>
      <c r="E152" s="42"/>
      <c r="F152" s="43"/>
      <c r="G152" s="43"/>
      <c r="H152" s="48"/>
      <c r="I152" s="5"/>
    </row>
    <row r="153" spans="1:9" s="1" customFormat="1" ht="15" customHeight="1">
      <c r="A153" s="45" t="s">
        <v>28</v>
      </c>
      <c r="B153" s="40" t="s">
        <v>178</v>
      </c>
      <c r="C153" s="131" t="s">
        <v>300</v>
      </c>
      <c r="D153" s="131"/>
      <c r="E153" s="37" t="s">
        <v>3</v>
      </c>
      <c r="F153" s="39">
        <v>165.83</v>
      </c>
      <c r="G153" s="39">
        <v>25.7</v>
      </c>
      <c r="H153" s="46">
        <f>F153*G153</f>
        <v>4261.831</v>
      </c>
      <c r="I153" s="8"/>
    </row>
    <row r="154" spans="1:9" s="1" customFormat="1" ht="15" customHeight="1">
      <c r="A154" s="137" t="s">
        <v>137</v>
      </c>
      <c r="B154" s="138"/>
      <c r="C154" s="138"/>
      <c r="D154" s="138"/>
      <c r="E154" s="138"/>
      <c r="F154" s="138"/>
      <c r="G154" s="139"/>
      <c r="H154" s="48">
        <f>SUM(H153:H153)</f>
        <v>4261.831</v>
      </c>
      <c r="I154" s="8"/>
    </row>
    <row r="155" spans="1:9" s="10" customFormat="1" ht="15" customHeight="1">
      <c r="A155" s="47" t="s">
        <v>29</v>
      </c>
      <c r="B155" s="41"/>
      <c r="C155" s="143" t="s">
        <v>518</v>
      </c>
      <c r="D155" s="144"/>
      <c r="E155" s="144"/>
      <c r="F155" s="144"/>
      <c r="G155" s="144"/>
      <c r="H155" s="145"/>
      <c r="I155" s="5"/>
    </row>
    <row r="156" spans="1:9" s="1" customFormat="1" ht="24.75" customHeight="1">
      <c r="A156" s="45" t="s">
        <v>31</v>
      </c>
      <c r="B156" s="40" t="s">
        <v>281</v>
      </c>
      <c r="C156" s="129" t="s">
        <v>484</v>
      </c>
      <c r="D156" s="129"/>
      <c r="E156" s="37" t="s">
        <v>276</v>
      </c>
      <c r="F156" s="39">
        <v>771</v>
      </c>
      <c r="G156" s="39">
        <v>21</v>
      </c>
      <c r="H156" s="46">
        <f>F156*G156</f>
        <v>16191</v>
      </c>
      <c r="I156" s="5"/>
    </row>
    <row r="157" spans="1:9" s="1" customFormat="1" ht="24.75" customHeight="1">
      <c r="A157" s="45" t="s">
        <v>515</v>
      </c>
      <c r="B157" s="40" t="s">
        <v>517</v>
      </c>
      <c r="C157" s="129" t="s">
        <v>516</v>
      </c>
      <c r="D157" s="129"/>
      <c r="E157" s="37" t="s">
        <v>3</v>
      </c>
      <c r="F157" s="39">
        <v>471.03</v>
      </c>
      <c r="G157" s="39">
        <v>36.04</v>
      </c>
      <c r="H157" s="46">
        <f>F157*G157</f>
        <v>16975.921199999997</v>
      </c>
      <c r="I157" s="5"/>
    </row>
    <row r="158" spans="1:9" s="1" customFormat="1" ht="24.75" customHeight="1">
      <c r="A158" s="45" t="s">
        <v>550</v>
      </c>
      <c r="B158" s="40" t="s">
        <v>522</v>
      </c>
      <c r="C158" s="129" t="s">
        <v>521</v>
      </c>
      <c r="D158" s="129"/>
      <c r="E158" s="37" t="s">
        <v>3</v>
      </c>
      <c r="F158" s="39"/>
      <c r="G158" s="39">
        <v>10.17</v>
      </c>
      <c r="H158" s="46">
        <f>F158*G158</f>
        <v>0</v>
      </c>
      <c r="I158" s="5"/>
    </row>
    <row r="159" spans="1:9" s="1" customFormat="1" ht="15" customHeight="1">
      <c r="A159" s="137" t="s">
        <v>84</v>
      </c>
      <c r="B159" s="138"/>
      <c r="C159" s="138"/>
      <c r="D159" s="138"/>
      <c r="E159" s="138"/>
      <c r="F159" s="138"/>
      <c r="G159" s="139"/>
      <c r="H159" s="48">
        <f>SUM(H156:H158)</f>
        <v>33166.9212</v>
      </c>
      <c r="I159" s="8"/>
    </row>
    <row r="160" spans="1:9" s="1" customFormat="1" ht="15" customHeight="1">
      <c r="A160" s="47" t="s">
        <v>32</v>
      </c>
      <c r="B160" s="41"/>
      <c r="C160" s="187" t="s">
        <v>35</v>
      </c>
      <c r="D160" s="188"/>
      <c r="E160" s="188"/>
      <c r="F160" s="188"/>
      <c r="G160" s="188"/>
      <c r="H160" s="189"/>
      <c r="I160" s="5"/>
    </row>
    <row r="161" spans="1:14" s="1" customFormat="1" ht="54.75" customHeight="1">
      <c r="A161" s="45" t="s">
        <v>33</v>
      </c>
      <c r="B161" s="40" t="s">
        <v>394</v>
      </c>
      <c r="C161" s="129" t="s">
        <v>590</v>
      </c>
      <c r="D161" s="129"/>
      <c r="E161" s="37" t="s">
        <v>3</v>
      </c>
      <c r="F161" s="39"/>
      <c r="G161" s="39">
        <v>247</v>
      </c>
      <c r="H161" s="46">
        <f aca="true" t="shared" si="5" ref="H161:H167">F161*G161</f>
        <v>0</v>
      </c>
      <c r="I161" s="5"/>
      <c r="L161" s="126"/>
      <c r="N161" s="1">
        <f>830.81*1.1</f>
        <v>913.891</v>
      </c>
    </row>
    <row r="162" spans="1:12" s="10" customFormat="1" ht="15" customHeight="1">
      <c r="A162" s="45" t="s">
        <v>395</v>
      </c>
      <c r="B162" s="40" t="s">
        <v>151</v>
      </c>
      <c r="C162" s="131" t="s">
        <v>520</v>
      </c>
      <c r="D162" s="131"/>
      <c r="E162" s="37" t="s">
        <v>519</v>
      </c>
      <c r="F162" s="39">
        <v>75.13</v>
      </c>
      <c r="G162" s="39">
        <v>115.11</v>
      </c>
      <c r="H162" s="46">
        <f t="shared" si="5"/>
        <v>8648.2143</v>
      </c>
      <c r="I162" s="5"/>
      <c r="J162" s="10">
        <v>64.15</v>
      </c>
      <c r="L162" s="125">
        <f>F162+J162</f>
        <v>139.28</v>
      </c>
    </row>
    <row r="163" spans="1:12" s="10" customFormat="1" ht="15" customHeight="1">
      <c r="A163" s="45" t="s">
        <v>396</v>
      </c>
      <c r="B163" s="40" t="s">
        <v>523</v>
      </c>
      <c r="C163" s="131" t="s">
        <v>524</v>
      </c>
      <c r="D163" s="131"/>
      <c r="E163" s="37" t="s">
        <v>618</v>
      </c>
      <c r="F163" s="39">
        <v>471.03</v>
      </c>
      <c r="G163" s="39">
        <v>34.1</v>
      </c>
      <c r="H163" s="46">
        <f t="shared" si="5"/>
        <v>16062.123</v>
      </c>
      <c r="I163" s="5"/>
      <c r="J163" s="10">
        <v>64.15</v>
      </c>
      <c r="L163" s="125">
        <f>F163+J163</f>
        <v>535.18</v>
      </c>
    </row>
    <row r="164" spans="1:12" s="10" customFormat="1" ht="15" customHeight="1">
      <c r="A164" s="45" t="s">
        <v>397</v>
      </c>
      <c r="B164" s="40" t="s">
        <v>180</v>
      </c>
      <c r="C164" s="131" t="s">
        <v>179</v>
      </c>
      <c r="D164" s="131"/>
      <c r="E164" s="37" t="s">
        <v>15</v>
      </c>
      <c r="F164" s="39">
        <v>122.36</v>
      </c>
      <c r="G164" s="39">
        <v>33.45</v>
      </c>
      <c r="H164" s="46">
        <f t="shared" si="5"/>
        <v>4092.9420000000005</v>
      </c>
      <c r="I164" s="5"/>
      <c r="J164" s="10">
        <v>64.15</v>
      </c>
      <c r="L164" s="125">
        <f>F164+J164</f>
        <v>186.51</v>
      </c>
    </row>
    <row r="165" spans="1:9" s="10" customFormat="1" ht="15" customHeight="1">
      <c r="A165" s="45" t="s">
        <v>551</v>
      </c>
      <c r="B165" s="40" t="s">
        <v>330</v>
      </c>
      <c r="C165" s="131" t="s">
        <v>149</v>
      </c>
      <c r="D165" s="131"/>
      <c r="E165" s="37" t="s">
        <v>15</v>
      </c>
      <c r="F165" s="39">
        <v>107.37</v>
      </c>
      <c r="G165" s="39">
        <v>55.05</v>
      </c>
      <c r="H165" s="46">
        <f t="shared" si="5"/>
        <v>5910.7185</v>
      </c>
      <c r="I165" s="5"/>
    </row>
    <row r="166" spans="1:9" s="10" customFormat="1" ht="15" customHeight="1">
      <c r="A166" s="45" t="s">
        <v>552</v>
      </c>
      <c r="B166" s="40" t="s">
        <v>206</v>
      </c>
      <c r="C166" s="162" t="s">
        <v>376</v>
      </c>
      <c r="D166" s="163"/>
      <c r="E166" s="75" t="s">
        <v>15</v>
      </c>
      <c r="F166" s="66">
        <v>27.84</v>
      </c>
      <c r="G166" s="76">
        <v>46.29</v>
      </c>
      <c r="H166" s="46">
        <f t="shared" si="5"/>
        <v>1288.7136</v>
      </c>
      <c r="I166" s="5"/>
    </row>
    <row r="167" spans="1:9" s="10" customFormat="1" ht="15" customHeight="1">
      <c r="A167" s="45" t="s">
        <v>553</v>
      </c>
      <c r="B167" s="40" t="s">
        <v>525</v>
      </c>
      <c r="C167" s="162" t="s">
        <v>526</v>
      </c>
      <c r="D167" s="163"/>
      <c r="E167" s="75" t="s">
        <v>15</v>
      </c>
      <c r="F167" s="66">
        <v>15.7</v>
      </c>
      <c r="G167" s="76">
        <v>49.32</v>
      </c>
      <c r="H167" s="46">
        <f t="shared" si="5"/>
        <v>774.324</v>
      </c>
      <c r="I167" s="5"/>
    </row>
    <row r="168" spans="1:9" s="1" customFormat="1" ht="15" customHeight="1">
      <c r="A168" s="137" t="s">
        <v>100</v>
      </c>
      <c r="B168" s="138"/>
      <c r="C168" s="138"/>
      <c r="D168" s="138"/>
      <c r="E168" s="138"/>
      <c r="F168" s="138"/>
      <c r="G168" s="139"/>
      <c r="H168" s="48">
        <f>SUM(H161:H167)</f>
        <v>36777.0354</v>
      </c>
      <c r="I168" s="8"/>
    </row>
    <row r="169" spans="1:9" s="10" customFormat="1" ht="15" customHeight="1">
      <c r="A169" s="87" t="s">
        <v>34</v>
      </c>
      <c r="B169" s="88"/>
      <c r="C169" s="140" t="s">
        <v>150</v>
      </c>
      <c r="D169" s="141"/>
      <c r="E169" s="141"/>
      <c r="F169" s="141"/>
      <c r="G169" s="141"/>
      <c r="H169" s="142"/>
      <c r="I169" s="5"/>
    </row>
    <row r="170" spans="1:9" s="10" customFormat="1" ht="23.25" customHeight="1">
      <c r="A170" s="45" t="s">
        <v>36</v>
      </c>
      <c r="B170" s="40" t="s">
        <v>398</v>
      </c>
      <c r="C170" s="160" t="s">
        <v>625</v>
      </c>
      <c r="D170" s="160"/>
      <c r="E170" s="37" t="s">
        <v>3</v>
      </c>
      <c r="F170" s="53">
        <v>15.12</v>
      </c>
      <c r="G170" s="39">
        <v>715.65</v>
      </c>
      <c r="H170" s="46">
        <f aca="true" t="shared" si="6" ref="H170:H183">F170*G170</f>
        <v>10820.627999999999</v>
      </c>
      <c r="I170" s="5"/>
    </row>
    <row r="171" spans="1:9" s="10" customFormat="1" ht="15" customHeight="1">
      <c r="A171" s="45" t="s">
        <v>136</v>
      </c>
      <c r="B171" s="40" t="s">
        <v>398</v>
      </c>
      <c r="C171" s="130" t="s">
        <v>527</v>
      </c>
      <c r="D171" s="130"/>
      <c r="E171" s="37" t="s">
        <v>3</v>
      </c>
      <c r="F171" s="53">
        <v>2.94</v>
      </c>
      <c r="G171" s="39">
        <v>715.65</v>
      </c>
      <c r="H171" s="46">
        <f t="shared" si="6"/>
        <v>2104.011</v>
      </c>
      <c r="I171" s="5"/>
    </row>
    <row r="172" spans="1:9" s="10" customFormat="1" ht="15" customHeight="1">
      <c r="A172" s="45" t="s">
        <v>148</v>
      </c>
      <c r="B172" s="40" t="s">
        <v>398</v>
      </c>
      <c r="C172" s="130" t="s">
        <v>528</v>
      </c>
      <c r="D172" s="130"/>
      <c r="E172" s="37" t="s">
        <v>3</v>
      </c>
      <c r="F172" s="53">
        <v>10.08</v>
      </c>
      <c r="G172" s="39">
        <v>715.65</v>
      </c>
      <c r="H172" s="46">
        <f t="shared" si="6"/>
        <v>7213.7519999999995</v>
      </c>
      <c r="I172" s="5"/>
    </row>
    <row r="173" spans="1:9" s="10" customFormat="1" ht="15" customHeight="1">
      <c r="A173" s="45" t="s">
        <v>165</v>
      </c>
      <c r="B173" s="40" t="s">
        <v>398</v>
      </c>
      <c r="C173" s="130" t="s">
        <v>626</v>
      </c>
      <c r="D173" s="130"/>
      <c r="E173" s="37" t="s">
        <v>3</v>
      </c>
      <c r="F173" s="53">
        <v>1.89</v>
      </c>
      <c r="G173" s="39">
        <v>715.65</v>
      </c>
      <c r="H173" s="46">
        <f>F173*G173</f>
        <v>1352.5784999999998</v>
      </c>
      <c r="I173" s="5"/>
    </row>
    <row r="174" spans="1:9" s="10" customFormat="1" ht="15" customHeight="1">
      <c r="A174" s="45" t="s">
        <v>194</v>
      </c>
      <c r="B174" s="40" t="s">
        <v>398</v>
      </c>
      <c r="C174" s="130" t="s">
        <v>629</v>
      </c>
      <c r="D174" s="130"/>
      <c r="E174" s="37" t="s">
        <v>3</v>
      </c>
      <c r="F174" s="53">
        <v>8.4</v>
      </c>
      <c r="G174" s="39">
        <v>715.65</v>
      </c>
      <c r="H174" s="46">
        <f>F174*G174</f>
        <v>6011.46</v>
      </c>
      <c r="I174" s="5"/>
    </row>
    <row r="175" spans="1:9" s="10" customFormat="1" ht="15" customHeight="1">
      <c r="A175" s="45" t="s">
        <v>195</v>
      </c>
      <c r="B175" s="40" t="s">
        <v>628</v>
      </c>
      <c r="C175" s="130" t="s">
        <v>627</v>
      </c>
      <c r="D175" s="130"/>
      <c r="E175" s="37" t="s">
        <v>3</v>
      </c>
      <c r="F175" s="53">
        <v>1.89</v>
      </c>
      <c r="G175" s="39">
        <v>643.44</v>
      </c>
      <c r="H175" s="46">
        <f t="shared" si="6"/>
        <v>1216.1016</v>
      </c>
      <c r="I175" s="5"/>
    </row>
    <row r="176" spans="1:9" s="10" customFormat="1" ht="15" customHeight="1">
      <c r="A176" s="45" t="s">
        <v>399</v>
      </c>
      <c r="B176" s="40" t="s">
        <v>529</v>
      </c>
      <c r="C176" s="130" t="s">
        <v>531</v>
      </c>
      <c r="D176" s="130"/>
      <c r="E176" s="37" t="s">
        <v>3</v>
      </c>
      <c r="F176" s="53">
        <v>18</v>
      </c>
      <c r="G176" s="39">
        <v>571.62</v>
      </c>
      <c r="H176" s="46">
        <f t="shared" si="6"/>
        <v>10289.16</v>
      </c>
      <c r="I176" s="5"/>
    </row>
    <row r="177" spans="1:9" s="10" customFormat="1" ht="15" customHeight="1">
      <c r="A177" s="45" t="s">
        <v>400</v>
      </c>
      <c r="B177" s="40" t="s">
        <v>529</v>
      </c>
      <c r="C177" s="130" t="s">
        <v>532</v>
      </c>
      <c r="D177" s="130"/>
      <c r="E177" s="37" t="s">
        <v>3</v>
      </c>
      <c r="F177" s="53">
        <v>6</v>
      </c>
      <c r="G177" s="39">
        <v>571.62</v>
      </c>
      <c r="H177" s="46">
        <f t="shared" si="6"/>
        <v>3429.7200000000003</v>
      </c>
      <c r="I177" s="5"/>
    </row>
    <row r="178" spans="1:9" s="10" customFormat="1" ht="15" customHeight="1">
      <c r="A178" s="45" t="s">
        <v>401</v>
      </c>
      <c r="B178" s="40" t="s">
        <v>529</v>
      </c>
      <c r="C178" s="130" t="s">
        <v>530</v>
      </c>
      <c r="D178" s="130"/>
      <c r="E178" s="37" t="s">
        <v>3</v>
      </c>
      <c r="F178" s="53">
        <v>7.2</v>
      </c>
      <c r="G178" s="39">
        <v>571.62</v>
      </c>
      <c r="H178" s="46">
        <f t="shared" si="6"/>
        <v>4115.664</v>
      </c>
      <c r="I178" s="5"/>
    </row>
    <row r="179" spans="1:9" s="10" customFormat="1" ht="15" customHeight="1">
      <c r="A179" s="45" t="s">
        <v>402</v>
      </c>
      <c r="B179" s="40" t="s">
        <v>533</v>
      </c>
      <c r="C179" s="130" t="s">
        <v>534</v>
      </c>
      <c r="D179" s="130"/>
      <c r="E179" s="37" t="s">
        <v>3</v>
      </c>
      <c r="F179" s="53">
        <v>7.2</v>
      </c>
      <c r="G179" s="39">
        <v>391.95</v>
      </c>
      <c r="H179" s="46">
        <f t="shared" si="6"/>
        <v>2822.04</v>
      </c>
      <c r="I179" s="5"/>
    </row>
    <row r="180" spans="1:9" s="10" customFormat="1" ht="15" customHeight="1">
      <c r="A180" s="45" t="s">
        <v>403</v>
      </c>
      <c r="B180" s="40" t="s">
        <v>529</v>
      </c>
      <c r="C180" s="130" t="s">
        <v>535</v>
      </c>
      <c r="D180" s="130"/>
      <c r="E180" s="37" t="s">
        <v>3</v>
      </c>
      <c r="F180" s="53">
        <v>0.72</v>
      </c>
      <c r="G180" s="39">
        <v>571.62</v>
      </c>
      <c r="H180" s="46">
        <f t="shared" si="6"/>
        <v>411.5664</v>
      </c>
      <c r="I180" s="5"/>
    </row>
    <row r="181" spans="1:9" s="10" customFormat="1" ht="15" customHeight="1">
      <c r="A181" s="45" t="s">
        <v>575</v>
      </c>
      <c r="B181" s="40" t="s">
        <v>529</v>
      </c>
      <c r="C181" s="130" t="s">
        <v>630</v>
      </c>
      <c r="D181" s="130"/>
      <c r="E181" s="37" t="s">
        <v>3</v>
      </c>
      <c r="F181" s="53">
        <v>0.72</v>
      </c>
      <c r="G181" s="39">
        <v>571.62</v>
      </c>
      <c r="H181" s="46">
        <f t="shared" si="6"/>
        <v>411.5664</v>
      </c>
      <c r="I181" s="5"/>
    </row>
    <row r="182" spans="1:10" s="10" customFormat="1" ht="15" customHeight="1">
      <c r="A182" s="45" t="s">
        <v>635</v>
      </c>
      <c r="B182" s="37" t="s">
        <v>573</v>
      </c>
      <c r="C182" s="131" t="s">
        <v>574</v>
      </c>
      <c r="D182" s="131"/>
      <c r="E182" s="37" t="s">
        <v>3</v>
      </c>
      <c r="F182" s="53">
        <v>1.8</v>
      </c>
      <c r="G182" s="105">
        <v>358.18</v>
      </c>
      <c r="H182" s="46">
        <f>F182*G182</f>
        <v>644.724</v>
      </c>
      <c r="I182" s="5"/>
      <c r="J182" s="39">
        <v>239.48</v>
      </c>
    </row>
    <row r="183" spans="1:9" s="10" customFormat="1" ht="15" customHeight="1">
      <c r="A183" s="45" t="s">
        <v>636</v>
      </c>
      <c r="B183" s="40" t="s">
        <v>536</v>
      </c>
      <c r="C183" s="131" t="s">
        <v>576</v>
      </c>
      <c r="D183" s="131"/>
      <c r="E183" s="37" t="s">
        <v>3</v>
      </c>
      <c r="F183" s="53"/>
      <c r="G183" s="39">
        <v>261.49</v>
      </c>
      <c r="H183" s="46">
        <f t="shared" si="6"/>
        <v>0</v>
      </c>
      <c r="I183" s="5"/>
    </row>
    <row r="184" spans="1:9" s="1" customFormat="1" ht="15" customHeight="1">
      <c r="A184" s="137" t="s">
        <v>85</v>
      </c>
      <c r="B184" s="138"/>
      <c r="C184" s="138"/>
      <c r="D184" s="138"/>
      <c r="E184" s="138"/>
      <c r="F184" s="138"/>
      <c r="G184" s="139"/>
      <c r="H184" s="48">
        <f>SUM(H170:H183)</f>
        <v>50842.971900000004</v>
      </c>
      <c r="I184" s="8"/>
    </row>
    <row r="185" spans="1:9" s="1" customFormat="1" ht="15" customHeight="1">
      <c r="A185" s="31" t="s">
        <v>37</v>
      </c>
      <c r="B185" s="36"/>
      <c r="C185" s="143" t="s">
        <v>127</v>
      </c>
      <c r="D185" s="144"/>
      <c r="E185" s="144"/>
      <c r="F185" s="144"/>
      <c r="G185" s="144"/>
      <c r="H185" s="145"/>
      <c r="I185" s="5"/>
    </row>
    <row r="186" spans="1:9" s="10" customFormat="1" ht="15" customHeight="1">
      <c r="A186" s="49" t="s">
        <v>39</v>
      </c>
      <c r="B186" s="40" t="s">
        <v>181</v>
      </c>
      <c r="C186" s="158" t="s">
        <v>182</v>
      </c>
      <c r="D186" s="158"/>
      <c r="E186" s="37" t="s">
        <v>3</v>
      </c>
      <c r="F186" s="44">
        <v>48.24</v>
      </c>
      <c r="G186" s="44">
        <v>115.33</v>
      </c>
      <c r="H186" s="50">
        <f>F186*G186</f>
        <v>5563.5192</v>
      </c>
      <c r="I186" s="5"/>
    </row>
    <row r="187" spans="1:9" s="1" customFormat="1" ht="15" customHeight="1">
      <c r="A187" s="137" t="s">
        <v>196</v>
      </c>
      <c r="B187" s="138"/>
      <c r="C187" s="138"/>
      <c r="D187" s="138"/>
      <c r="E187" s="138"/>
      <c r="F187" s="138"/>
      <c r="G187" s="139"/>
      <c r="H187" s="48">
        <f>SUM(H186:H186)</f>
        <v>5563.5192</v>
      </c>
      <c r="I187" s="8"/>
    </row>
    <row r="188" spans="1:9" s="1" customFormat="1" ht="15" customHeight="1">
      <c r="A188" s="31" t="s">
        <v>40</v>
      </c>
      <c r="B188" s="36"/>
      <c r="C188" s="143" t="s">
        <v>538</v>
      </c>
      <c r="D188" s="144"/>
      <c r="E188" s="144"/>
      <c r="F188" s="144"/>
      <c r="G188" s="144"/>
      <c r="H188" s="145"/>
      <c r="I188" s="5"/>
    </row>
    <row r="189" spans="1:9" s="10" customFormat="1" ht="15" customHeight="1">
      <c r="A189" s="45" t="s">
        <v>41</v>
      </c>
      <c r="B189" s="40" t="s">
        <v>183</v>
      </c>
      <c r="C189" s="128" t="s">
        <v>204</v>
      </c>
      <c r="D189" s="128"/>
      <c r="E189" s="37" t="s">
        <v>3</v>
      </c>
      <c r="F189" s="39">
        <v>1768.8</v>
      </c>
      <c r="G189" s="39">
        <v>4.33</v>
      </c>
      <c r="H189" s="46">
        <f>F189*G189</f>
        <v>7658.9039999999995</v>
      </c>
      <c r="I189" s="8"/>
    </row>
    <row r="190" spans="1:9" s="10" customFormat="1" ht="15" customHeight="1">
      <c r="A190" s="45" t="s">
        <v>404</v>
      </c>
      <c r="B190" s="40" t="s">
        <v>632</v>
      </c>
      <c r="C190" s="128" t="s">
        <v>633</v>
      </c>
      <c r="D190" s="128"/>
      <c r="E190" s="37" t="s">
        <v>3</v>
      </c>
      <c r="F190" s="39">
        <v>118.28</v>
      </c>
      <c r="G190" s="39">
        <v>17.19</v>
      </c>
      <c r="H190" s="46">
        <f>F190*G190</f>
        <v>2033.2332000000001</v>
      </c>
      <c r="I190" s="8"/>
    </row>
    <row r="191" spans="1:9" s="10" customFormat="1" ht="15" customHeight="1">
      <c r="A191" s="45" t="s">
        <v>405</v>
      </c>
      <c r="B191" s="40" t="s">
        <v>184</v>
      </c>
      <c r="C191" s="159" t="s">
        <v>299</v>
      </c>
      <c r="D191" s="159"/>
      <c r="E191" s="37" t="s">
        <v>3</v>
      </c>
      <c r="F191" s="39">
        <v>1650.52</v>
      </c>
      <c r="G191" s="39">
        <v>20.54</v>
      </c>
      <c r="H191" s="46">
        <f>F191*G191</f>
        <v>33901.680799999995</v>
      </c>
      <c r="I191" s="8"/>
    </row>
    <row r="192" spans="1:9" s="10" customFormat="1" ht="15" customHeight="1">
      <c r="A192" s="45" t="s">
        <v>555</v>
      </c>
      <c r="B192" s="40" t="s">
        <v>205</v>
      </c>
      <c r="C192" s="130" t="s">
        <v>537</v>
      </c>
      <c r="D192" s="130"/>
      <c r="E192" s="37" t="s">
        <v>3</v>
      </c>
      <c r="F192" s="39">
        <v>118.28</v>
      </c>
      <c r="G192" s="39">
        <v>45.07</v>
      </c>
      <c r="H192" s="46">
        <f>F192*G192</f>
        <v>5330.8796</v>
      </c>
      <c r="I192" s="8"/>
    </row>
    <row r="193" spans="1:9" s="10" customFormat="1" ht="15" customHeight="1">
      <c r="A193" s="45" t="s">
        <v>631</v>
      </c>
      <c r="B193" s="40" t="s">
        <v>540</v>
      </c>
      <c r="C193" s="130" t="s">
        <v>539</v>
      </c>
      <c r="D193" s="130"/>
      <c r="E193" s="37" t="s">
        <v>3</v>
      </c>
      <c r="F193" s="39">
        <v>367.38</v>
      </c>
      <c r="G193" s="39">
        <v>12.3</v>
      </c>
      <c r="H193" s="46">
        <f>F193*G193</f>
        <v>4518.774</v>
      </c>
      <c r="I193" s="8"/>
    </row>
    <row r="194" spans="1:9" s="1" customFormat="1" ht="15" customHeight="1">
      <c r="A194" s="137" t="s">
        <v>86</v>
      </c>
      <c r="B194" s="138"/>
      <c r="C194" s="138"/>
      <c r="D194" s="138"/>
      <c r="E194" s="138"/>
      <c r="F194" s="138"/>
      <c r="G194" s="139"/>
      <c r="H194" s="48">
        <f>SUM(H189:H193)</f>
        <v>53443.47159999999</v>
      </c>
      <c r="I194" s="8"/>
    </row>
    <row r="195" spans="1:9" s="1" customFormat="1" ht="15" customHeight="1">
      <c r="A195" s="31" t="s">
        <v>42</v>
      </c>
      <c r="B195" s="36"/>
      <c r="C195" s="143" t="s">
        <v>47</v>
      </c>
      <c r="D195" s="144"/>
      <c r="E195" s="144"/>
      <c r="F195" s="144"/>
      <c r="G195" s="144"/>
      <c r="H195" s="145"/>
      <c r="I195" s="5"/>
    </row>
    <row r="196" spans="1:9" s="10" customFormat="1" ht="15" customHeight="1">
      <c r="A196" s="45" t="s">
        <v>43</v>
      </c>
      <c r="B196" s="40" t="s">
        <v>186</v>
      </c>
      <c r="C196" s="131" t="s">
        <v>120</v>
      </c>
      <c r="D196" s="131"/>
      <c r="E196" s="37" t="s">
        <v>3</v>
      </c>
      <c r="F196" s="39">
        <v>406.05</v>
      </c>
      <c r="G196" s="39">
        <v>27.84</v>
      </c>
      <c r="H196" s="46">
        <f>F196*G196</f>
        <v>11304.432</v>
      </c>
      <c r="I196" s="5"/>
    </row>
    <row r="197" spans="1:9" s="10" customFormat="1" ht="24.75" customHeight="1">
      <c r="A197" s="45" t="s">
        <v>470</v>
      </c>
      <c r="B197" s="40" t="s">
        <v>187</v>
      </c>
      <c r="C197" s="154" t="s">
        <v>185</v>
      </c>
      <c r="D197" s="154"/>
      <c r="E197" s="37" t="s">
        <v>3</v>
      </c>
      <c r="F197" s="39">
        <v>406.05</v>
      </c>
      <c r="G197" s="39">
        <v>70.46</v>
      </c>
      <c r="H197" s="46">
        <f>F197*G197</f>
        <v>28610.283</v>
      </c>
      <c r="I197" s="8"/>
    </row>
    <row r="198" spans="1:9" s="10" customFormat="1" ht="15" customHeight="1">
      <c r="A198" s="45" t="s">
        <v>471</v>
      </c>
      <c r="B198" s="40" t="s">
        <v>188</v>
      </c>
      <c r="C198" s="146" t="s">
        <v>161</v>
      </c>
      <c r="D198" s="147"/>
      <c r="E198" s="37" t="s">
        <v>15</v>
      </c>
      <c r="F198" s="39">
        <v>143.1</v>
      </c>
      <c r="G198" s="39">
        <v>12</v>
      </c>
      <c r="H198" s="46">
        <f>F198*G198</f>
        <v>1717.1999999999998</v>
      </c>
      <c r="I198" s="8"/>
    </row>
    <row r="199" spans="1:9" s="1" customFormat="1" ht="15" customHeight="1">
      <c r="A199" s="45" t="s">
        <v>472</v>
      </c>
      <c r="B199" s="40" t="s">
        <v>189</v>
      </c>
      <c r="C199" s="131" t="s">
        <v>145</v>
      </c>
      <c r="D199" s="131"/>
      <c r="E199" s="37" t="s">
        <v>3</v>
      </c>
      <c r="F199" s="39">
        <v>145.65</v>
      </c>
      <c r="G199" s="39">
        <v>26.1</v>
      </c>
      <c r="H199" s="46">
        <f>F199*G199</f>
        <v>3801.465</v>
      </c>
      <c r="I199" s="8"/>
    </row>
    <row r="200" spans="1:9" s="1" customFormat="1" ht="15" customHeight="1">
      <c r="A200" s="137" t="s">
        <v>87</v>
      </c>
      <c r="B200" s="138"/>
      <c r="C200" s="138"/>
      <c r="D200" s="138"/>
      <c r="E200" s="138"/>
      <c r="F200" s="138"/>
      <c r="G200" s="139"/>
      <c r="H200" s="48">
        <f>SUM(H196:H199)</f>
        <v>45433.37999999999</v>
      </c>
      <c r="I200" s="8"/>
    </row>
    <row r="201" spans="1:9" s="1" customFormat="1" ht="15" customHeight="1">
      <c r="A201" s="31" t="s">
        <v>44</v>
      </c>
      <c r="B201" s="36"/>
      <c r="C201" s="143" t="s">
        <v>113</v>
      </c>
      <c r="D201" s="144"/>
      <c r="E201" s="144"/>
      <c r="F201" s="144"/>
      <c r="G201" s="144"/>
      <c r="H201" s="145"/>
      <c r="I201" s="5"/>
    </row>
    <row r="202" spans="1:9" s="1" customFormat="1" ht="15" customHeight="1">
      <c r="A202" s="45" t="s">
        <v>45</v>
      </c>
      <c r="B202" s="40" t="s">
        <v>331</v>
      </c>
      <c r="C202" s="130" t="s">
        <v>332</v>
      </c>
      <c r="D202" s="130"/>
      <c r="E202" s="37" t="s">
        <v>23</v>
      </c>
      <c r="F202" s="39">
        <v>2</v>
      </c>
      <c r="G202" s="39">
        <v>123.32</v>
      </c>
      <c r="H202" s="46">
        <f>F202*G202</f>
        <v>246.64</v>
      </c>
      <c r="I202" s="8"/>
    </row>
    <row r="203" spans="1:9" s="1" customFormat="1" ht="15" customHeight="1">
      <c r="A203" s="45" t="s">
        <v>406</v>
      </c>
      <c r="B203" s="40" t="s">
        <v>202</v>
      </c>
      <c r="C203" s="128" t="s">
        <v>203</v>
      </c>
      <c r="D203" s="128"/>
      <c r="E203" s="37" t="s">
        <v>23</v>
      </c>
      <c r="F203" s="39">
        <v>12</v>
      </c>
      <c r="G203" s="39">
        <v>114.22</v>
      </c>
      <c r="H203" s="46">
        <f>F203*G203</f>
        <v>1370.6399999999999</v>
      </c>
      <c r="I203" s="8"/>
    </row>
    <row r="204" spans="1:9" s="1" customFormat="1" ht="15" customHeight="1">
      <c r="A204" s="137" t="s">
        <v>88</v>
      </c>
      <c r="B204" s="138"/>
      <c r="C204" s="138"/>
      <c r="D204" s="138"/>
      <c r="E204" s="138"/>
      <c r="F204" s="138"/>
      <c r="G204" s="139"/>
      <c r="H204" s="48">
        <f>SUM(H202:H203)</f>
        <v>1617.2799999999997</v>
      </c>
      <c r="I204" s="8"/>
    </row>
    <row r="205" spans="1:9" s="10" customFormat="1" ht="15" customHeight="1">
      <c r="A205" s="31" t="s">
        <v>46</v>
      </c>
      <c r="B205" s="36"/>
      <c r="C205" s="143" t="s">
        <v>89</v>
      </c>
      <c r="D205" s="144"/>
      <c r="E205" s="144"/>
      <c r="F205" s="144"/>
      <c r="G205" s="144"/>
      <c r="H205" s="145"/>
      <c r="I205" s="5"/>
    </row>
    <row r="206" spans="1:9" s="10" customFormat="1" ht="15" customHeight="1">
      <c r="A206" s="45" t="s">
        <v>48</v>
      </c>
      <c r="B206" s="40" t="s">
        <v>131</v>
      </c>
      <c r="C206" s="130" t="s">
        <v>128</v>
      </c>
      <c r="D206" s="130"/>
      <c r="E206" s="37" t="s">
        <v>90</v>
      </c>
      <c r="F206" s="39">
        <v>108</v>
      </c>
      <c r="G206" s="39">
        <v>64.48</v>
      </c>
      <c r="H206" s="46">
        <f>F206*G206</f>
        <v>6963.84</v>
      </c>
      <c r="I206" s="5"/>
    </row>
    <row r="207" spans="1:9" s="1" customFormat="1" ht="15" customHeight="1">
      <c r="A207" s="45" t="s">
        <v>49</v>
      </c>
      <c r="B207" s="40" t="s">
        <v>139</v>
      </c>
      <c r="C207" s="130" t="s">
        <v>201</v>
      </c>
      <c r="D207" s="130"/>
      <c r="E207" s="37" t="s">
        <v>90</v>
      </c>
      <c r="F207" s="39">
        <v>1320</v>
      </c>
      <c r="G207" s="39">
        <v>18.21</v>
      </c>
      <c r="H207" s="46">
        <f>F207*G207</f>
        <v>24037.2</v>
      </c>
      <c r="I207" s="5"/>
    </row>
    <row r="208" spans="1:9" s="10" customFormat="1" ht="15" customHeight="1">
      <c r="A208" s="45" t="s">
        <v>155</v>
      </c>
      <c r="B208" s="40" t="s">
        <v>132</v>
      </c>
      <c r="C208" s="130" t="s">
        <v>152</v>
      </c>
      <c r="D208" s="130"/>
      <c r="E208" s="37" t="s">
        <v>90</v>
      </c>
      <c r="F208" s="39">
        <v>1320</v>
      </c>
      <c r="G208" s="39">
        <v>12.27</v>
      </c>
      <c r="H208" s="46">
        <f>F208*G208</f>
        <v>16196.4</v>
      </c>
      <c r="I208" s="5"/>
    </row>
    <row r="209" spans="1:9" s="10" customFormat="1" ht="15" customHeight="1">
      <c r="A209" s="137" t="s">
        <v>409</v>
      </c>
      <c r="B209" s="138"/>
      <c r="C209" s="138"/>
      <c r="D209" s="138"/>
      <c r="E209" s="138"/>
      <c r="F209" s="138"/>
      <c r="G209" s="139"/>
      <c r="H209" s="48">
        <f>SUM(H206:H208)</f>
        <v>47197.44</v>
      </c>
      <c r="I209" s="8"/>
    </row>
    <row r="210" spans="1:9" s="10" customFormat="1" ht="15" customHeight="1">
      <c r="A210" s="31" t="s">
        <v>50</v>
      </c>
      <c r="B210" s="36"/>
      <c r="C210" s="143" t="s">
        <v>51</v>
      </c>
      <c r="D210" s="144"/>
      <c r="E210" s="144"/>
      <c r="F210" s="144"/>
      <c r="G210" s="144"/>
      <c r="H210" s="145"/>
      <c r="I210" s="5"/>
    </row>
    <row r="211" spans="1:9" s="10" customFormat="1" ht="15" customHeight="1">
      <c r="A211" s="45" t="s">
        <v>52</v>
      </c>
      <c r="B211" s="40" t="s">
        <v>190</v>
      </c>
      <c r="C211" s="130" t="s">
        <v>541</v>
      </c>
      <c r="D211" s="130"/>
      <c r="E211" s="37" t="s">
        <v>3</v>
      </c>
      <c r="F211" s="39">
        <v>2130.08</v>
      </c>
      <c r="G211" s="39">
        <v>11.1</v>
      </c>
      <c r="H211" s="46">
        <f aca="true" t="shared" si="7" ref="H211:H216">F211*G211</f>
        <v>23643.888</v>
      </c>
      <c r="I211" s="8"/>
    </row>
    <row r="212" spans="1:9" s="10" customFormat="1" ht="15" customHeight="1">
      <c r="A212" s="45" t="s">
        <v>53</v>
      </c>
      <c r="B212" s="40" t="s">
        <v>159</v>
      </c>
      <c r="C212" s="130" t="s">
        <v>135</v>
      </c>
      <c r="D212" s="130"/>
      <c r="E212" s="37" t="s">
        <v>3</v>
      </c>
      <c r="F212" s="39">
        <v>1324.4</v>
      </c>
      <c r="G212" s="39">
        <v>8.4</v>
      </c>
      <c r="H212" s="46">
        <f t="shared" si="7"/>
        <v>11124.960000000001</v>
      </c>
      <c r="I212" s="8"/>
    </row>
    <row r="213" spans="1:9" s="10" customFormat="1" ht="15" customHeight="1">
      <c r="A213" s="45" t="s">
        <v>556</v>
      </c>
      <c r="B213" s="40" t="s">
        <v>543</v>
      </c>
      <c r="C213" s="130" t="s">
        <v>542</v>
      </c>
      <c r="D213" s="130"/>
      <c r="E213" s="37" t="s">
        <v>3</v>
      </c>
      <c r="F213" s="39">
        <v>1324.4</v>
      </c>
      <c r="G213" s="39">
        <v>7.58</v>
      </c>
      <c r="H213" s="46">
        <f t="shared" si="7"/>
        <v>10038.952000000001</v>
      </c>
      <c r="I213" s="8"/>
    </row>
    <row r="214" spans="1:9" s="10" customFormat="1" ht="24.75" customHeight="1">
      <c r="A214" s="45" t="s">
        <v>407</v>
      </c>
      <c r="B214" s="40" t="s">
        <v>191</v>
      </c>
      <c r="C214" s="129" t="s">
        <v>483</v>
      </c>
      <c r="D214" s="129"/>
      <c r="E214" s="37" t="s">
        <v>3</v>
      </c>
      <c r="F214" s="39">
        <v>222.78</v>
      </c>
      <c r="G214" s="39">
        <v>17.53</v>
      </c>
      <c r="H214" s="46">
        <f t="shared" si="7"/>
        <v>3905.3334000000004</v>
      </c>
      <c r="I214" s="8"/>
    </row>
    <row r="215" spans="1:9" s="10" customFormat="1" ht="15" customHeight="1">
      <c r="A215" s="45" t="s">
        <v>408</v>
      </c>
      <c r="B215" s="40" t="s">
        <v>545</v>
      </c>
      <c r="C215" s="130" t="s">
        <v>544</v>
      </c>
      <c r="D215" s="130"/>
      <c r="E215" s="37" t="s">
        <v>3</v>
      </c>
      <c r="F215" s="39"/>
      <c r="G215" s="39">
        <v>17.89</v>
      </c>
      <c r="H215" s="46">
        <f t="shared" si="7"/>
        <v>0</v>
      </c>
      <c r="I215" s="8"/>
    </row>
    <row r="216" spans="1:14" s="10" customFormat="1" ht="15" customHeight="1">
      <c r="A216" s="45" t="s">
        <v>557</v>
      </c>
      <c r="B216" s="40" t="s">
        <v>192</v>
      </c>
      <c r="C216" s="130" t="s">
        <v>323</v>
      </c>
      <c r="D216" s="130"/>
      <c r="E216" s="37" t="s">
        <v>3</v>
      </c>
      <c r="F216" s="39">
        <v>256.64</v>
      </c>
      <c r="G216" s="39">
        <v>9.48</v>
      </c>
      <c r="H216" s="46">
        <f t="shared" si="7"/>
        <v>2432.9472</v>
      </c>
      <c r="I216" s="8"/>
      <c r="N216" s="125"/>
    </row>
    <row r="217" spans="1:9" s="10" customFormat="1" ht="15" customHeight="1">
      <c r="A217" s="149" t="s">
        <v>118</v>
      </c>
      <c r="B217" s="150"/>
      <c r="C217" s="150"/>
      <c r="D217" s="150"/>
      <c r="E217" s="150"/>
      <c r="F217" s="150"/>
      <c r="G217" s="150"/>
      <c r="H217" s="48">
        <f>SUM(H211:H216)</f>
        <v>51146.08060000001</v>
      </c>
      <c r="I217" s="8"/>
    </row>
    <row r="218" spans="1:9" s="10" customFormat="1" ht="15" customHeight="1">
      <c r="A218" s="87" t="s">
        <v>74</v>
      </c>
      <c r="B218" s="88"/>
      <c r="C218" s="140" t="s">
        <v>54</v>
      </c>
      <c r="D218" s="141"/>
      <c r="E218" s="141"/>
      <c r="F218" s="141"/>
      <c r="G218" s="141"/>
      <c r="H218" s="142"/>
      <c r="I218" s="5"/>
    </row>
    <row r="219" spans="1:9" s="10" customFormat="1" ht="15" customHeight="1">
      <c r="A219" s="45" t="s">
        <v>91</v>
      </c>
      <c r="B219" s="40" t="s">
        <v>146</v>
      </c>
      <c r="C219" s="130" t="s">
        <v>200</v>
      </c>
      <c r="D219" s="130"/>
      <c r="E219" s="37" t="s">
        <v>3</v>
      </c>
      <c r="F219" s="39">
        <v>3</v>
      </c>
      <c r="G219" s="39">
        <v>500.05</v>
      </c>
      <c r="H219" s="46">
        <f aca="true" t="shared" si="8" ref="H219:H228">F219*G219</f>
        <v>1500.15</v>
      </c>
      <c r="I219" s="8"/>
    </row>
    <row r="220" spans="1:9" s="10" customFormat="1" ht="15" customHeight="1">
      <c r="A220" s="45" t="s">
        <v>92</v>
      </c>
      <c r="B220" s="40" t="s">
        <v>147</v>
      </c>
      <c r="C220" s="130" t="s">
        <v>140</v>
      </c>
      <c r="D220" s="130"/>
      <c r="E220" s="37" t="s">
        <v>3</v>
      </c>
      <c r="F220" s="39">
        <v>184.16</v>
      </c>
      <c r="G220" s="39">
        <v>48.73</v>
      </c>
      <c r="H220" s="46">
        <f t="shared" si="8"/>
        <v>8974.1168</v>
      </c>
      <c r="I220" s="8"/>
    </row>
    <row r="221" spans="1:9" s="10" customFormat="1" ht="15" customHeight="1">
      <c r="A221" s="45" t="s">
        <v>558</v>
      </c>
      <c r="B221" s="40" t="s">
        <v>634</v>
      </c>
      <c r="C221" s="130" t="s">
        <v>559</v>
      </c>
      <c r="D221" s="130"/>
      <c r="E221" s="37" t="s">
        <v>3</v>
      </c>
      <c r="F221" s="39">
        <v>3.1</v>
      </c>
      <c r="G221" s="39">
        <v>227.34</v>
      </c>
      <c r="H221" s="46">
        <f t="shared" si="8"/>
        <v>704.754</v>
      </c>
      <c r="I221" s="8"/>
    </row>
    <row r="222" spans="1:10" s="10" customFormat="1" ht="15" customHeight="1">
      <c r="A222" s="45" t="s">
        <v>410</v>
      </c>
      <c r="B222" s="37" t="s">
        <v>560</v>
      </c>
      <c r="C222" s="131" t="s">
        <v>561</v>
      </c>
      <c r="D222" s="131"/>
      <c r="E222" s="70" t="s">
        <v>256</v>
      </c>
      <c r="F222" s="39">
        <v>12</v>
      </c>
      <c r="G222" s="105">
        <v>45</v>
      </c>
      <c r="H222" s="46">
        <f t="shared" si="8"/>
        <v>540</v>
      </c>
      <c r="I222" s="5"/>
      <c r="J222" s="39">
        <v>1.84</v>
      </c>
    </row>
    <row r="223" spans="1:9" s="10" customFormat="1" ht="15" customHeight="1">
      <c r="A223" s="45" t="s">
        <v>411</v>
      </c>
      <c r="B223" s="37" t="s">
        <v>151</v>
      </c>
      <c r="C223" s="57" t="s">
        <v>564</v>
      </c>
      <c r="D223" s="57"/>
      <c r="E223" s="70" t="s">
        <v>565</v>
      </c>
      <c r="F223" s="39"/>
      <c r="G223" s="39">
        <v>2875</v>
      </c>
      <c r="H223" s="46">
        <f t="shared" si="8"/>
        <v>0</v>
      </c>
      <c r="I223" s="5"/>
    </row>
    <row r="224" spans="1:9" s="10" customFormat="1" ht="15" customHeight="1">
      <c r="A224" s="45" t="s">
        <v>562</v>
      </c>
      <c r="B224" s="37" t="s">
        <v>566</v>
      </c>
      <c r="C224" s="57" t="s">
        <v>567</v>
      </c>
      <c r="D224" s="57"/>
      <c r="E224" s="70" t="s">
        <v>15</v>
      </c>
      <c r="F224" s="39"/>
      <c r="G224" s="39">
        <v>72.69</v>
      </c>
      <c r="H224" s="46">
        <f t="shared" si="8"/>
        <v>0</v>
      </c>
      <c r="I224" s="5"/>
    </row>
    <row r="225" spans="1:9" s="10" customFormat="1" ht="15" customHeight="1">
      <c r="A225" s="45" t="s">
        <v>563</v>
      </c>
      <c r="B225" s="37" t="s">
        <v>568</v>
      </c>
      <c r="C225" s="57" t="s">
        <v>572</v>
      </c>
      <c r="D225" s="57"/>
      <c r="E225" s="70" t="s">
        <v>3</v>
      </c>
      <c r="F225" s="39">
        <v>2.83</v>
      </c>
      <c r="G225" s="39">
        <v>653.6</v>
      </c>
      <c r="H225" s="46">
        <f t="shared" si="8"/>
        <v>1849.688</v>
      </c>
      <c r="I225" s="5"/>
    </row>
    <row r="226" spans="1:9" s="10" customFormat="1" ht="15" customHeight="1">
      <c r="A226" s="45" t="s">
        <v>569</v>
      </c>
      <c r="B226" s="40" t="s">
        <v>274</v>
      </c>
      <c r="C226" s="180" t="s">
        <v>333</v>
      </c>
      <c r="D226" s="181"/>
      <c r="E226" s="37" t="s">
        <v>3</v>
      </c>
      <c r="F226" s="39"/>
      <c r="G226" s="39">
        <v>373.16</v>
      </c>
      <c r="H226" s="46">
        <f t="shared" si="8"/>
        <v>0</v>
      </c>
      <c r="I226" s="8"/>
    </row>
    <row r="227" spans="1:9" s="10" customFormat="1" ht="15" customHeight="1">
      <c r="A227" s="45" t="s">
        <v>570</v>
      </c>
      <c r="B227" s="40" t="s">
        <v>298</v>
      </c>
      <c r="C227" s="38" t="s">
        <v>546</v>
      </c>
      <c r="D227" s="38"/>
      <c r="E227" s="37" t="s">
        <v>3</v>
      </c>
      <c r="F227" s="39"/>
      <c r="G227" s="39">
        <v>125</v>
      </c>
      <c r="H227" s="46">
        <f t="shared" si="8"/>
        <v>0</v>
      </c>
      <c r="I227" s="8"/>
    </row>
    <row r="228" spans="1:9" s="10" customFormat="1" ht="15" customHeight="1">
      <c r="A228" s="45" t="s">
        <v>571</v>
      </c>
      <c r="B228" s="40" t="s">
        <v>193</v>
      </c>
      <c r="C228" s="131" t="s">
        <v>121</v>
      </c>
      <c r="D228" s="131"/>
      <c r="E228" s="37" t="s">
        <v>3</v>
      </c>
      <c r="F228" s="39">
        <v>1979.97</v>
      </c>
      <c r="G228" s="39">
        <v>2.12</v>
      </c>
      <c r="H228" s="46">
        <f t="shared" si="8"/>
        <v>4197.5364</v>
      </c>
      <c r="I228" s="5"/>
    </row>
    <row r="229" spans="1:9" s="10" customFormat="1" ht="15" customHeight="1" thickBot="1">
      <c r="A229" s="155" t="s">
        <v>412</v>
      </c>
      <c r="B229" s="156"/>
      <c r="C229" s="156"/>
      <c r="D229" s="156"/>
      <c r="E229" s="156"/>
      <c r="F229" s="156"/>
      <c r="G229" s="157"/>
      <c r="H229" s="73">
        <f>SUM(H219:H228)</f>
        <v>17766.2452</v>
      </c>
      <c r="I229" s="8"/>
    </row>
    <row r="230" spans="1:10" ht="15" customHeight="1" thickBot="1">
      <c r="A230" s="170"/>
      <c r="B230" s="170"/>
      <c r="C230" s="170"/>
      <c r="D230" s="170"/>
      <c r="E230" s="170"/>
      <c r="F230" s="170"/>
      <c r="G230" s="170"/>
      <c r="H230" s="25"/>
      <c r="J230" s="29"/>
    </row>
    <row r="231" spans="1:8" ht="15" customHeight="1">
      <c r="A231" s="151" t="s">
        <v>133</v>
      </c>
      <c r="B231" s="152"/>
      <c r="C231" s="152"/>
      <c r="D231" s="152"/>
      <c r="E231" s="152"/>
      <c r="F231" s="152"/>
      <c r="G231" s="153"/>
      <c r="H231" s="32">
        <f>H23+H29+H39+H57+H81+H147+H151+H154+H159+H168+H184+H187+H194+H200+H204+H209+H217+H229</f>
        <v>626284.4983999999</v>
      </c>
    </row>
    <row r="232" spans="1:8" ht="15" customHeight="1">
      <c r="A232" s="167" t="s">
        <v>324</v>
      </c>
      <c r="B232" s="168"/>
      <c r="C232" s="168"/>
      <c r="D232" s="168"/>
      <c r="E232" s="168"/>
      <c r="F232" s="168"/>
      <c r="G232" s="169"/>
      <c r="H232" s="30">
        <f>H231*0.28</f>
        <v>175359.659552</v>
      </c>
    </row>
    <row r="233" spans="1:8" ht="15" customHeight="1" thickBot="1">
      <c r="A233" s="164" t="s">
        <v>133</v>
      </c>
      <c r="B233" s="165"/>
      <c r="C233" s="165"/>
      <c r="D233" s="165"/>
      <c r="E233" s="165"/>
      <c r="F233" s="165"/>
      <c r="G233" s="166"/>
      <c r="H233" s="33">
        <f>H231+H232</f>
        <v>801644.1579519999</v>
      </c>
    </row>
    <row r="234" spans="1:9" s="27" customFormat="1" ht="15" customHeight="1">
      <c r="A234" s="179" t="s">
        <v>637</v>
      </c>
      <c r="B234" s="179"/>
      <c r="C234" s="179"/>
      <c r="D234" s="179"/>
      <c r="E234" s="179"/>
      <c r="F234" s="179"/>
      <c r="G234" s="179"/>
      <c r="H234" s="179"/>
      <c r="I234" s="26"/>
    </row>
    <row r="235" spans="1:8" ht="15.75">
      <c r="A235" s="24"/>
      <c r="B235" s="24"/>
      <c r="C235" s="24"/>
      <c r="D235" s="24"/>
      <c r="E235" s="24"/>
      <c r="F235" s="24"/>
      <c r="G235" s="24"/>
      <c r="H235" s="25"/>
    </row>
    <row r="236" spans="1:8" ht="15.75">
      <c r="A236" s="24"/>
      <c r="B236" s="24"/>
      <c r="C236" s="24"/>
      <c r="D236" s="24"/>
      <c r="E236" s="24"/>
      <c r="F236" s="24"/>
      <c r="G236" s="24"/>
      <c r="H236" s="25"/>
    </row>
    <row r="237" spans="1:8" ht="15.75">
      <c r="A237" s="24"/>
      <c r="B237" s="24"/>
      <c r="C237" s="24"/>
      <c r="D237" s="24"/>
      <c r="E237" s="24"/>
      <c r="F237" s="24"/>
      <c r="G237" s="24"/>
      <c r="H237" s="25"/>
    </row>
    <row r="238" spans="1:8" ht="15" customHeight="1">
      <c r="A238" s="24"/>
      <c r="B238" s="24"/>
      <c r="C238" s="24"/>
      <c r="D238" s="24"/>
      <c r="E238" s="24"/>
      <c r="F238" s="24"/>
      <c r="G238" s="24"/>
      <c r="H238" s="25"/>
    </row>
    <row r="239" spans="1:9" ht="12.75">
      <c r="A239" s="19"/>
      <c r="B239" s="15"/>
      <c r="C239" s="15"/>
      <c r="D239" s="15"/>
      <c r="E239" s="15"/>
      <c r="F239" s="15"/>
      <c r="G239" s="15"/>
      <c r="H239" s="15"/>
      <c r="I239" s="20"/>
    </row>
    <row r="240" spans="1:9" ht="12.75">
      <c r="A240" s="178" t="s">
        <v>638</v>
      </c>
      <c r="B240" s="178"/>
      <c r="C240" s="178"/>
      <c r="D240" s="178"/>
      <c r="E240" s="178"/>
      <c r="F240" s="178"/>
      <c r="G240" s="178"/>
      <c r="H240" s="178"/>
      <c r="I240" s="22"/>
    </row>
    <row r="241" spans="1:9" ht="12.75">
      <c r="A241" s="134" t="s">
        <v>639</v>
      </c>
      <c r="B241" s="134"/>
      <c r="C241" s="134"/>
      <c r="D241" s="134"/>
      <c r="E241" s="134"/>
      <c r="F241" s="134"/>
      <c r="G241" s="134"/>
      <c r="H241" s="134"/>
      <c r="I241" s="23"/>
    </row>
    <row r="242" spans="1:9" ht="12.75">
      <c r="A242" s="21"/>
      <c r="B242" s="21"/>
      <c r="C242" s="21"/>
      <c r="D242" s="21"/>
      <c r="E242" s="21"/>
      <c r="F242" s="21"/>
      <c r="G242" s="21"/>
      <c r="H242" s="21"/>
      <c r="I242" s="23"/>
    </row>
    <row r="243" spans="1:9" ht="12.75">
      <c r="A243" s="21"/>
      <c r="B243" s="21"/>
      <c r="C243" s="21"/>
      <c r="D243" s="21"/>
      <c r="E243" s="21"/>
      <c r="F243" s="21"/>
      <c r="G243" s="21"/>
      <c r="H243" s="21"/>
      <c r="I243" s="23"/>
    </row>
    <row r="244" spans="1:9" ht="12.75">
      <c r="A244" s="21"/>
      <c r="B244" s="21"/>
      <c r="C244" s="21"/>
      <c r="D244" s="21"/>
      <c r="E244" s="21"/>
      <c r="F244" s="21"/>
      <c r="G244" s="21"/>
      <c r="H244" s="21"/>
      <c r="I244" s="23"/>
    </row>
    <row r="245" spans="1:9" ht="12.75">
      <c r="A245" s="21"/>
      <c r="B245" s="21"/>
      <c r="C245" s="21"/>
      <c r="D245" s="21"/>
      <c r="E245" s="21"/>
      <c r="F245" s="21"/>
      <c r="G245" s="21"/>
      <c r="H245" s="21"/>
      <c r="I245" s="23"/>
    </row>
    <row r="246" spans="1:9" ht="12.75">
      <c r="A246" s="21"/>
      <c r="B246" s="21"/>
      <c r="C246" s="21"/>
      <c r="D246" s="21"/>
      <c r="E246" s="21"/>
      <c r="F246" s="21"/>
      <c r="G246" s="21"/>
      <c r="H246" s="21"/>
      <c r="I246" s="23"/>
    </row>
    <row r="247" spans="1:9" ht="12.75">
      <c r="A247" s="21"/>
      <c r="B247" s="21"/>
      <c r="C247" s="21"/>
      <c r="D247" s="21"/>
      <c r="E247" s="21"/>
      <c r="F247" s="21"/>
      <c r="G247" s="21"/>
      <c r="H247" s="21"/>
      <c r="I247" s="23"/>
    </row>
    <row r="248" spans="1:9" ht="12.75">
      <c r="A248" s="19"/>
      <c r="B248" s="15"/>
      <c r="C248" s="15"/>
      <c r="D248" s="15"/>
      <c r="E248" s="15"/>
      <c r="F248" s="15"/>
      <c r="G248" s="15"/>
      <c r="H248" s="15"/>
      <c r="I248" s="20"/>
    </row>
    <row r="249" spans="1:9" ht="12.75">
      <c r="A249" s="178" t="s">
        <v>482</v>
      </c>
      <c r="B249" s="178"/>
      <c r="C249" s="178"/>
      <c r="D249" s="178"/>
      <c r="E249" s="178"/>
      <c r="F249" s="178"/>
      <c r="G249" s="178"/>
      <c r="H249" s="178"/>
      <c r="I249" s="22"/>
    </row>
    <row r="250" spans="1:9" ht="12.75">
      <c r="A250" s="134" t="s">
        <v>144</v>
      </c>
      <c r="B250" s="134"/>
      <c r="C250" s="134"/>
      <c r="D250" s="134"/>
      <c r="E250" s="134"/>
      <c r="F250" s="134"/>
      <c r="G250" s="134"/>
      <c r="H250" s="134"/>
      <c r="I250" s="23"/>
    </row>
    <row r="251" spans="1:8" ht="12.75">
      <c r="A251" s="134" t="s">
        <v>481</v>
      </c>
      <c r="B251" s="134"/>
      <c r="C251" s="134"/>
      <c r="D251" s="134"/>
      <c r="E251" s="134"/>
      <c r="F251" s="134"/>
      <c r="G251" s="134"/>
      <c r="H251" s="134"/>
    </row>
    <row r="252" spans="7:8" ht="12.75">
      <c r="G252" s="4"/>
      <c r="H252" s="4"/>
    </row>
    <row r="253" spans="7:8" ht="12.75">
      <c r="G253" s="4"/>
      <c r="H253" s="4"/>
    </row>
    <row r="254" spans="7:8" ht="12.75">
      <c r="G254" s="4"/>
      <c r="H254" s="4"/>
    </row>
    <row r="255" spans="7:8" ht="12.75">
      <c r="G255" s="4"/>
      <c r="H255" s="4"/>
    </row>
    <row r="256" spans="7:8" ht="12.75">
      <c r="G256" s="4"/>
      <c r="H256" s="4"/>
    </row>
    <row r="257" spans="7:8" ht="12.75">
      <c r="G257" s="4"/>
      <c r="H257" s="4"/>
    </row>
    <row r="258" spans="7:8" ht="12.75">
      <c r="G258" s="4"/>
      <c r="H258" s="4"/>
    </row>
    <row r="259" spans="7:8" ht="12.75">
      <c r="G259" s="4"/>
      <c r="H259" s="4"/>
    </row>
    <row r="260" spans="7:8" ht="12.75">
      <c r="G260" s="4"/>
      <c r="H260" s="4"/>
    </row>
    <row r="261" spans="7:8" ht="12.75">
      <c r="G261" s="4"/>
      <c r="H261" s="4"/>
    </row>
    <row r="262" spans="7:8" ht="12.75">
      <c r="G262" s="4"/>
      <c r="H262" s="4"/>
    </row>
    <row r="263" spans="7:8" ht="12.75">
      <c r="G263" s="4"/>
      <c r="H263" s="4"/>
    </row>
    <row r="264" spans="7:8" ht="12.75">
      <c r="G264" s="4"/>
      <c r="H264" s="4"/>
    </row>
    <row r="265" spans="7:8" ht="12.75">
      <c r="G265" s="4"/>
      <c r="H265" s="4"/>
    </row>
    <row r="266" spans="7:8" ht="12.75">
      <c r="G266" s="4"/>
      <c r="H266" s="4"/>
    </row>
    <row r="267" spans="7:8" ht="12.75">
      <c r="G267" s="4"/>
      <c r="H267" s="4"/>
    </row>
    <row r="268" spans="7:8" ht="12.75">
      <c r="G268" s="4"/>
      <c r="H268" s="4"/>
    </row>
    <row r="269" spans="7:8" ht="12.75">
      <c r="G269" s="4"/>
      <c r="H269" s="4"/>
    </row>
    <row r="270" spans="7:8" ht="12.75">
      <c r="G270" s="4"/>
      <c r="H270" s="4"/>
    </row>
    <row r="271" spans="7:8" ht="12.75">
      <c r="G271" s="4"/>
      <c r="H271" s="4"/>
    </row>
    <row r="272" spans="7:8" ht="12.75">
      <c r="G272" s="4"/>
      <c r="H272" s="4"/>
    </row>
    <row r="273" spans="7:8" ht="12.75">
      <c r="G273" s="4"/>
      <c r="H273" s="4"/>
    </row>
    <row r="274" spans="7:8" ht="12.75">
      <c r="G274" s="4"/>
      <c r="H274" s="4"/>
    </row>
    <row r="275" spans="7:8" ht="12.75">
      <c r="G275" s="4"/>
      <c r="H275" s="4"/>
    </row>
    <row r="276" spans="7:8" ht="12.75">
      <c r="G276" s="4"/>
      <c r="H276" s="4"/>
    </row>
    <row r="277" spans="7:8" ht="12.75">
      <c r="G277" s="4"/>
      <c r="H277" s="4"/>
    </row>
    <row r="278" spans="7:8" ht="12.75">
      <c r="G278" s="4"/>
      <c r="H278" s="4"/>
    </row>
    <row r="279" spans="7:8" ht="12.75">
      <c r="G279" s="4"/>
      <c r="H279" s="4"/>
    </row>
    <row r="280" spans="7:8" ht="12.75">
      <c r="G280" s="4"/>
      <c r="H280" s="4"/>
    </row>
    <row r="281" spans="7:8" ht="12.75">
      <c r="G281" s="4"/>
      <c r="H281" s="4"/>
    </row>
    <row r="282" spans="7:8" ht="12.75">
      <c r="G282" s="4"/>
      <c r="H282" s="4"/>
    </row>
    <row r="283" spans="7:8" ht="12.75">
      <c r="G283" s="4"/>
      <c r="H283" s="4"/>
    </row>
    <row r="284" spans="7:8" ht="12.75">
      <c r="G284" s="4"/>
      <c r="H284" s="4"/>
    </row>
    <row r="285" spans="7:8" ht="12.75">
      <c r="G285" s="4"/>
      <c r="H285" s="4"/>
    </row>
    <row r="286" spans="7:8" ht="12.75">
      <c r="G286" s="4"/>
      <c r="H286" s="4"/>
    </row>
    <row r="287" spans="7:8" ht="12.75">
      <c r="G287" s="4"/>
      <c r="H287" s="4"/>
    </row>
    <row r="288" spans="7:8" ht="12.75">
      <c r="G288" s="4"/>
      <c r="H288" s="4"/>
    </row>
    <row r="289" spans="7:8" ht="12.75">
      <c r="G289" s="4"/>
      <c r="H289" s="4"/>
    </row>
    <row r="290" spans="7:8" ht="12.75">
      <c r="G290" s="4"/>
      <c r="H290" s="4"/>
    </row>
    <row r="291" spans="7:8" ht="12.75">
      <c r="G291" s="4"/>
      <c r="H291" s="4"/>
    </row>
    <row r="292" spans="7:8" ht="12.75">
      <c r="G292" s="4"/>
      <c r="H292" s="4"/>
    </row>
    <row r="293" spans="7:8" ht="12.75">
      <c r="G293" s="4"/>
      <c r="H293" s="4"/>
    </row>
    <row r="294" spans="7:8" ht="12.75">
      <c r="G294" s="4"/>
      <c r="H294" s="4"/>
    </row>
    <row r="295" spans="7:8" ht="12.75">
      <c r="G295" s="4"/>
      <c r="H295" s="4"/>
    </row>
    <row r="296" spans="7:8" ht="12.75">
      <c r="G296" s="4"/>
      <c r="H296" s="4"/>
    </row>
    <row r="297" spans="7:8" ht="12.75">
      <c r="G297" s="4"/>
      <c r="H297" s="4"/>
    </row>
    <row r="298" spans="7:8" ht="12.75">
      <c r="G298" s="4"/>
      <c r="H298" s="4"/>
    </row>
    <row r="299" spans="7:8" ht="12.75">
      <c r="G299" s="4"/>
      <c r="H299" s="4"/>
    </row>
    <row r="300" spans="7:8" ht="12.75">
      <c r="G300" s="4"/>
      <c r="H300" s="4"/>
    </row>
    <row r="301" spans="7:8" ht="12.75">
      <c r="G301" s="4"/>
      <c r="H301" s="4"/>
    </row>
    <row r="302" spans="7:8" ht="12.75">
      <c r="G302" s="4"/>
      <c r="H302" s="4"/>
    </row>
    <row r="303" spans="7:8" ht="12.75">
      <c r="G303" s="4"/>
      <c r="H303" s="4"/>
    </row>
    <row r="304" spans="7:8" ht="12.75">
      <c r="G304" s="4"/>
      <c r="H304" s="4"/>
    </row>
    <row r="305" spans="7:8" ht="12.75">
      <c r="G305" s="4"/>
      <c r="H305" s="4"/>
    </row>
    <row r="306" spans="7:8" ht="12.75">
      <c r="G306" s="4"/>
      <c r="H306" s="4"/>
    </row>
    <row r="307" spans="7:8" ht="12.75">
      <c r="G307" s="4"/>
      <c r="H307" s="4"/>
    </row>
    <row r="308" spans="7:8" ht="12.75">
      <c r="G308" s="4"/>
      <c r="H308" s="4"/>
    </row>
    <row r="309" spans="7:8" ht="12.75">
      <c r="G309" s="4"/>
      <c r="H309" s="4"/>
    </row>
    <row r="310" spans="7:8" ht="12.75">
      <c r="G310" s="4"/>
      <c r="H310" s="4"/>
    </row>
    <row r="311" spans="7:8" ht="12.75">
      <c r="G311" s="4"/>
      <c r="H311" s="4"/>
    </row>
    <row r="312" spans="7:8" ht="12.75">
      <c r="G312" s="4"/>
      <c r="H312" s="4"/>
    </row>
    <row r="313" spans="7:8" ht="12.75">
      <c r="G313" s="4"/>
      <c r="H313" s="4"/>
    </row>
    <row r="314" spans="7:8" ht="12.75">
      <c r="G314" s="4"/>
      <c r="H314" s="4"/>
    </row>
    <row r="315" spans="7:8" ht="12.75">
      <c r="G315" s="4"/>
      <c r="H315" s="4"/>
    </row>
    <row r="316" spans="7:8" ht="12.75">
      <c r="G316" s="4"/>
      <c r="H316" s="4"/>
    </row>
    <row r="317" spans="7:8" ht="12.75">
      <c r="G317" s="4"/>
      <c r="H317" s="4"/>
    </row>
    <row r="318" spans="7:8" ht="12.75">
      <c r="G318" s="4"/>
      <c r="H318" s="4"/>
    </row>
    <row r="319" spans="7:8" ht="12.75">
      <c r="G319" s="4"/>
      <c r="H319" s="4"/>
    </row>
    <row r="320" spans="7:8" ht="12.75">
      <c r="G320" s="4"/>
      <c r="H320" s="4"/>
    </row>
    <row r="321" spans="7:8" ht="12.75">
      <c r="G321" s="4"/>
      <c r="H321" s="4"/>
    </row>
    <row r="322" spans="7:8" ht="12.75">
      <c r="G322" s="4"/>
      <c r="H322" s="4"/>
    </row>
    <row r="323" spans="7:8" ht="12.75">
      <c r="G323" s="4"/>
      <c r="H323" s="4"/>
    </row>
    <row r="324" spans="7:8" ht="12.75">
      <c r="G324" s="4"/>
      <c r="H324" s="4"/>
    </row>
    <row r="325" spans="7:8" ht="12.75">
      <c r="G325" s="4"/>
      <c r="H325" s="4"/>
    </row>
    <row r="326" spans="7:8" ht="12.75">
      <c r="G326" s="4"/>
      <c r="H326" s="4"/>
    </row>
    <row r="327" spans="7:8" ht="12.75">
      <c r="G327" s="4"/>
      <c r="H327" s="4"/>
    </row>
    <row r="328" spans="7:8" ht="12.75">
      <c r="G328" s="4"/>
      <c r="H328" s="4"/>
    </row>
    <row r="329" spans="7:8" ht="12.75">
      <c r="G329" s="4"/>
      <c r="H329" s="4"/>
    </row>
    <row r="330" spans="7:8" ht="12.75">
      <c r="G330" s="4"/>
      <c r="H330" s="4"/>
    </row>
    <row r="331" spans="7:8" ht="12.75">
      <c r="G331" s="4"/>
      <c r="H331" s="4"/>
    </row>
    <row r="332" spans="7:8" ht="12.75">
      <c r="G332" s="4"/>
      <c r="H332" s="4"/>
    </row>
    <row r="333" spans="7:8" ht="12.75">
      <c r="G333" s="4"/>
      <c r="H333" s="4"/>
    </row>
    <row r="334" spans="7:8" ht="12.75">
      <c r="G334" s="4"/>
      <c r="H334" s="4"/>
    </row>
    <row r="335" spans="7:8" ht="12.75">
      <c r="G335" s="4"/>
      <c r="H335" s="4"/>
    </row>
    <row r="336" spans="7:8" ht="12.75">
      <c r="G336" s="4"/>
      <c r="H336" s="4"/>
    </row>
    <row r="337" spans="7:8" ht="12.75">
      <c r="G337" s="4"/>
      <c r="H337" s="4"/>
    </row>
    <row r="338" spans="7:8" ht="12.75">
      <c r="G338" s="4"/>
      <c r="H338" s="4"/>
    </row>
    <row r="339" spans="7:8" ht="12.75">
      <c r="G339" s="4"/>
      <c r="H339" s="4"/>
    </row>
    <row r="340" spans="7:8" ht="12.75">
      <c r="G340" s="4"/>
      <c r="H340" s="4"/>
    </row>
    <row r="341" spans="7:8" ht="12.75">
      <c r="G341" s="4"/>
      <c r="H341" s="4"/>
    </row>
    <row r="342" spans="7:8" ht="12.75">
      <c r="G342" s="4"/>
      <c r="H342" s="4"/>
    </row>
    <row r="343" spans="7:8" ht="12.75">
      <c r="G343" s="4"/>
      <c r="H343" s="4"/>
    </row>
    <row r="344" spans="7:8" ht="12.75">
      <c r="G344" s="4"/>
      <c r="H344" s="4"/>
    </row>
    <row r="345" spans="7:8" ht="12.75">
      <c r="G345" s="4"/>
      <c r="H345" s="4"/>
    </row>
    <row r="346" spans="7:8" ht="12.75">
      <c r="G346" s="4"/>
      <c r="H346" s="4"/>
    </row>
    <row r="347" spans="7:8" ht="12.75">
      <c r="G347" s="4"/>
      <c r="H347" s="4"/>
    </row>
    <row r="348" spans="7:8" ht="12.75">
      <c r="G348" s="4"/>
      <c r="H348" s="4"/>
    </row>
    <row r="349" spans="7:8" ht="12.75">
      <c r="G349" s="4"/>
      <c r="H349" s="4"/>
    </row>
    <row r="350" spans="7:8" ht="12.75">
      <c r="G350" s="4"/>
      <c r="H350" s="4"/>
    </row>
    <row r="351" spans="7:8" ht="12.75">
      <c r="G351" s="4"/>
      <c r="H351" s="4"/>
    </row>
    <row r="352" spans="7:8" ht="12.75">
      <c r="G352" s="4"/>
      <c r="H352" s="4"/>
    </row>
    <row r="353" spans="7:8" ht="12.75">
      <c r="G353" s="4"/>
      <c r="H353" s="4"/>
    </row>
    <row r="354" spans="7:8" ht="12.75">
      <c r="G354" s="4"/>
      <c r="H354" s="4"/>
    </row>
    <row r="355" spans="7:8" ht="12.75">
      <c r="G355" s="4"/>
      <c r="H355" s="4"/>
    </row>
    <row r="356" spans="7:8" ht="12.75">
      <c r="G356" s="4"/>
      <c r="H356" s="4"/>
    </row>
    <row r="357" spans="7:8" ht="12.75">
      <c r="G357" s="4"/>
      <c r="H357" s="4"/>
    </row>
    <row r="358" spans="7:8" ht="12.75">
      <c r="G358" s="4"/>
      <c r="H358" s="4"/>
    </row>
    <row r="359" spans="7:8" ht="12.75">
      <c r="G359" s="4"/>
      <c r="H359" s="4"/>
    </row>
    <row r="360" spans="7:8" ht="12.75">
      <c r="G360" s="4"/>
      <c r="H360" s="4"/>
    </row>
    <row r="361" spans="7:8" ht="12.75">
      <c r="G361" s="4"/>
      <c r="H361" s="4"/>
    </row>
    <row r="362" spans="7:8" ht="12.75">
      <c r="G362" s="4"/>
      <c r="H362" s="4"/>
    </row>
    <row r="363" spans="7:8" ht="12.75">
      <c r="G363" s="4"/>
      <c r="H363" s="4"/>
    </row>
    <row r="364" spans="7:8" ht="12.75">
      <c r="G364" s="4"/>
      <c r="H364" s="4"/>
    </row>
    <row r="365" spans="7:8" ht="12.75">
      <c r="G365" s="4"/>
      <c r="H365" s="4"/>
    </row>
    <row r="366" spans="7:8" ht="12.75">
      <c r="G366" s="4"/>
      <c r="H366" s="4"/>
    </row>
    <row r="367" spans="7:8" ht="12.75">
      <c r="G367" s="4"/>
      <c r="H367" s="4"/>
    </row>
    <row r="368" spans="7:8" ht="12.75">
      <c r="G368" s="4"/>
      <c r="H368" s="4"/>
    </row>
    <row r="369" spans="7:8" ht="12.75">
      <c r="G369" s="4"/>
      <c r="H369" s="4"/>
    </row>
    <row r="370" spans="7:8" ht="12.75">
      <c r="G370" s="4"/>
      <c r="H370" s="4"/>
    </row>
    <row r="371" spans="7:8" ht="12.75">
      <c r="G371" s="4"/>
      <c r="H371" s="4"/>
    </row>
    <row r="372" spans="7:8" ht="12.75">
      <c r="G372" s="4"/>
      <c r="H372" s="4"/>
    </row>
    <row r="373" spans="7:8" ht="12.75">
      <c r="G373" s="4"/>
      <c r="H373" s="4"/>
    </row>
    <row r="374" spans="7:8" ht="12.75">
      <c r="G374" s="4"/>
      <c r="H374" s="4"/>
    </row>
    <row r="375" spans="7:8" ht="12.75">
      <c r="G375" s="4"/>
      <c r="H375" s="4"/>
    </row>
    <row r="376" spans="7:8" ht="12.75">
      <c r="G376" s="4"/>
      <c r="H376" s="4"/>
    </row>
    <row r="377" spans="7:8" ht="12.75">
      <c r="G377" s="4"/>
      <c r="H377" s="4"/>
    </row>
    <row r="378" spans="7:8" ht="12.75">
      <c r="G378" s="4"/>
      <c r="H378" s="4"/>
    </row>
    <row r="379" spans="7:8" ht="12.75">
      <c r="G379" s="4"/>
      <c r="H379" s="4"/>
    </row>
    <row r="380" spans="7:8" ht="12.75">
      <c r="G380" s="4"/>
      <c r="H380" s="4"/>
    </row>
    <row r="381" spans="7:8" ht="12.75">
      <c r="G381" s="4"/>
      <c r="H381" s="4"/>
    </row>
    <row r="382" spans="7:8" ht="12.75">
      <c r="G382" s="4"/>
      <c r="H382" s="4"/>
    </row>
    <row r="383" spans="7:8" ht="12.75">
      <c r="G383" s="4"/>
      <c r="H383" s="4"/>
    </row>
    <row r="384" spans="7:8" ht="12.75">
      <c r="G384" s="4"/>
      <c r="H384" s="4"/>
    </row>
    <row r="385" spans="7:8" ht="12.75">
      <c r="G385" s="4"/>
      <c r="H385" s="4"/>
    </row>
    <row r="386" spans="7:8" ht="12.75">
      <c r="G386" s="4"/>
      <c r="H386" s="4"/>
    </row>
    <row r="387" spans="7:8" ht="12.75">
      <c r="G387" s="4"/>
      <c r="H387" s="4"/>
    </row>
    <row r="388" spans="7:8" ht="12.75">
      <c r="G388" s="4"/>
      <c r="H388" s="4"/>
    </row>
    <row r="389" spans="7:8" ht="12.75">
      <c r="G389" s="4"/>
      <c r="H389" s="4"/>
    </row>
    <row r="390" spans="7:8" ht="12.75">
      <c r="G390" s="4"/>
      <c r="H390" s="4"/>
    </row>
    <row r="391" spans="7:8" ht="12.75">
      <c r="G391" s="4"/>
      <c r="H391" s="4"/>
    </row>
    <row r="392" spans="7:8" ht="12.75">
      <c r="G392" s="4"/>
      <c r="H392" s="4"/>
    </row>
    <row r="393" spans="7:8" ht="12.75">
      <c r="G393" s="4"/>
      <c r="H393" s="4"/>
    </row>
    <row r="394" spans="7:8" ht="12.75">
      <c r="G394" s="4"/>
      <c r="H394" s="4"/>
    </row>
    <row r="395" spans="7:8" ht="12.75">
      <c r="G395" s="4"/>
      <c r="H395" s="4"/>
    </row>
    <row r="396" spans="7:8" ht="12.75">
      <c r="G396" s="4"/>
      <c r="H396" s="4"/>
    </row>
    <row r="397" spans="7:8" ht="12.75">
      <c r="G397" s="4"/>
      <c r="H397" s="4"/>
    </row>
    <row r="398" spans="7:8" ht="12.75">
      <c r="G398" s="4"/>
      <c r="H398" s="4"/>
    </row>
    <row r="399" spans="7:8" ht="12.75">
      <c r="G399" s="4"/>
      <c r="H399" s="4"/>
    </row>
    <row r="400" spans="7:8" ht="12.75">
      <c r="G400" s="4"/>
      <c r="H400" s="4"/>
    </row>
    <row r="401" spans="7:8" ht="12.75">
      <c r="G401" s="4"/>
      <c r="H401" s="4"/>
    </row>
    <row r="402" spans="7:8" ht="12.75">
      <c r="G402" s="4"/>
      <c r="H402" s="4"/>
    </row>
    <row r="403" spans="7:8" ht="12.75">
      <c r="G403" s="4"/>
      <c r="H403" s="4"/>
    </row>
    <row r="404" spans="7:8" ht="12.75">
      <c r="G404" s="4"/>
      <c r="H404" s="4"/>
    </row>
    <row r="405" spans="7:8" ht="12.75">
      <c r="G405" s="4"/>
      <c r="H405" s="4"/>
    </row>
    <row r="406" spans="7:8" ht="12.75">
      <c r="G406" s="4"/>
      <c r="H406" s="4"/>
    </row>
    <row r="407" spans="7:8" ht="12.75">
      <c r="G407" s="4"/>
      <c r="H407" s="4"/>
    </row>
    <row r="408" spans="7:8" ht="12.75">
      <c r="G408" s="4"/>
      <c r="H408" s="4"/>
    </row>
    <row r="409" spans="7:8" ht="12.75">
      <c r="G409" s="4"/>
      <c r="H409" s="4"/>
    </row>
    <row r="410" spans="7:8" ht="12.75">
      <c r="G410" s="4"/>
      <c r="H410" s="4"/>
    </row>
    <row r="411" spans="7:8" ht="12.75">
      <c r="G411" s="4"/>
      <c r="H411" s="4"/>
    </row>
    <row r="412" spans="7:8" ht="12.75">
      <c r="G412" s="4"/>
      <c r="H412" s="4"/>
    </row>
    <row r="413" spans="7:8" ht="12.75">
      <c r="G413" s="4"/>
      <c r="H413" s="4"/>
    </row>
    <row r="414" spans="7:8" ht="12.75">
      <c r="G414" s="4"/>
      <c r="H414" s="4"/>
    </row>
    <row r="415" spans="7:8" ht="12.75">
      <c r="G415" s="4"/>
      <c r="H415" s="4"/>
    </row>
    <row r="416" spans="7:8" ht="12.75">
      <c r="G416" s="4"/>
      <c r="H416" s="4"/>
    </row>
    <row r="417" spans="7:8" ht="12.75">
      <c r="G417" s="4"/>
      <c r="H417" s="4"/>
    </row>
    <row r="418" spans="7:8" ht="12.75">
      <c r="G418" s="4"/>
      <c r="H418" s="4"/>
    </row>
    <row r="419" spans="7:8" ht="12.75">
      <c r="G419" s="4"/>
      <c r="H419" s="4"/>
    </row>
    <row r="420" spans="7:8" ht="12.75">
      <c r="G420" s="4"/>
      <c r="H420" s="4"/>
    </row>
    <row r="421" spans="7:8" ht="12.75">
      <c r="G421" s="4"/>
      <c r="H421" s="4"/>
    </row>
    <row r="422" spans="7:8" ht="12.75">
      <c r="G422" s="4"/>
      <c r="H422" s="4"/>
    </row>
    <row r="423" spans="7:8" ht="12.75">
      <c r="G423" s="4"/>
      <c r="H423" s="4"/>
    </row>
    <row r="424" spans="7:8" ht="12.75">
      <c r="G424" s="4"/>
      <c r="H424" s="4"/>
    </row>
    <row r="425" spans="7:8" ht="12.75">
      <c r="G425" s="4"/>
      <c r="H425" s="4"/>
    </row>
    <row r="426" spans="7:8" ht="12.75">
      <c r="G426" s="4"/>
      <c r="H426" s="4"/>
    </row>
    <row r="427" spans="7:8" ht="12.75">
      <c r="G427" s="4"/>
      <c r="H427" s="4"/>
    </row>
    <row r="428" spans="7:8" ht="12.75">
      <c r="G428" s="4"/>
      <c r="H428" s="4"/>
    </row>
    <row r="429" spans="7:8" ht="12.75">
      <c r="G429" s="4"/>
      <c r="H429" s="4"/>
    </row>
    <row r="430" spans="7:8" ht="12.75">
      <c r="G430" s="4"/>
      <c r="H430" s="4"/>
    </row>
    <row r="431" spans="7:8" ht="12.75">
      <c r="G431" s="4"/>
      <c r="H431" s="4"/>
    </row>
    <row r="432" spans="7:8" ht="12.75">
      <c r="G432" s="4"/>
      <c r="H432" s="4"/>
    </row>
    <row r="433" spans="7:8" ht="12.75">
      <c r="G433" s="4"/>
      <c r="H433" s="4"/>
    </row>
    <row r="434" spans="7:8" ht="12.75">
      <c r="G434" s="4"/>
      <c r="H434" s="4"/>
    </row>
    <row r="435" spans="7:8" ht="12.75">
      <c r="G435" s="4"/>
      <c r="H435" s="4"/>
    </row>
    <row r="436" spans="7:8" ht="12.75">
      <c r="G436" s="4"/>
      <c r="H436" s="4"/>
    </row>
    <row r="437" spans="7:8" ht="12.75">
      <c r="G437" s="4"/>
      <c r="H437" s="4"/>
    </row>
    <row r="438" spans="7:8" ht="12.75">
      <c r="G438" s="4"/>
      <c r="H438" s="4"/>
    </row>
    <row r="439" spans="7:8" ht="12.75">
      <c r="G439" s="4"/>
      <c r="H439" s="4"/>
    </row>
    <row r="440" spans="7:8" ht="12.75">
      <c r="G440" s="4"/>
      <c r="H440" s="4"/>
    </row>
    <row r="441" spans="7:8" ht="12.75">
      <c r="G441" s="4"/>
      <c r="H441" s="4"/>
    </row>
    <row r="442" spans="7:8" ht="12.75">
      <c r="G442" s="4"/>
      <c r="H442" s="4"/>
    </row>
    <row r="443" spans="7:8" ht="12.75">
      <c r="G443" s="4"/>
      <c r="H443" s="4"/>
    </row>
    <row r="444" spans="7:8" ht="12.75">
      <c r="G444" s="4"/>
      <c r="H444" s="4"/>
    </row>
    <row r="445" spans="7:8" ht="12.75">
      <c r="G445" s="4"/>
      <c r="H445" s="4"/>
    </row>
    <row r="446" spans="7:8" ht="12.75">
      <c r="G446" s="4"/>
      <c r="H446" s="4"/>
    </row>
    <row r="447" spans="7:8" ht="12.75">
      <c r="G447" s="4"/>
      <c r="H447" s="4"/>
    </row>
    <row r="448" spans="7:8" ht="12.75">
      <c r="G448" s="4"/>
      <c r="H448" s="4"/>
    </row>
    <row r="449" spans="7:8" ht="12.75">
      <c r="G449" s="4"/>
      <c r="H449" s="4"/>
    </row>
    <row r="450" spans="7:8" ht="12.75">
      <c r="G450" s="4"/>
      <c r="H450" s="4"/>
    </row>
    <row r="451" spans="7:8" ht="12.75">
      <c r="G451" s="4"/>
      <c r="H451" s="4"/>
    </row>
    <row r="452" spans="7:8" ht="12.75">
      <c r="G452" s="4"/>
      <c r="H452" s="4"/>
    </row>
    <row r="453" spans="7:8" ht="12.75">
      <c r="G453" s="4"/>
      <c r="H453" s="4"/>
    </row>
    <row r="454" spans="7:8" ht="12.75">
      <c r="G454" s="4"/>
      <c r="H454" s="4"/>
    </row>
    <row r="455" spans="7:8" ht="12.75">
      <c r="G455" s="4"/>
      <c r="H455" s="4"/>
    </row>
    <row r="456" spans="7:8" ht="12.75">
      <c r="G456" s="4"/>
      <c r="H456" s="4"/>
    </row>
    <row r="457" spans="7:8" ht="12.75">
      <c r="G457" s="4"/>
      <c r="H457" s="4"/>
    </row>
    <row r="458" spans="7:8" ht="12.75">
      <c r="G458" s="4"/>
      <c r="H458" s="4"/>
    </row>
    <row r="459" spans="7:8" ht="12.75">
      <c r="G459" s="4"/>
      <c r="H459" s="4"/>
    </row>
    <row r="460" spans="7:8" ht="12.75">
      <c r="G460" s="4"/>
      <c r="H460" s="4"/>
    </row>
    <row r="461" spans="7:8" ht="12.75">
      <c r="G461" s="4"/>
      <c r="H461" s="4"/>
    </row>
    <row r="462" spans="7:8" ht="12.75">
      <c r="G462" s="4"/>
      <c r="H462" s="4"/>
    </row>
    <row r="463" spans="7:8" ht="12.75">
      <c r="G463" s="4"/>
      <c r="H463" s="4"/>
    </row>
    <row r="464" spans="7:8" ht="12.75">
      <c r="G464" s="4"/>
      <c r="H464" s="4"/>
    </row>
    <row r="465" spans="7:8" ht="12.75">
      <c r="G465" s="4"/>
      <c r="H465" s="4"/>
    </row>
    <row r="466" spans="7:8" ht="12.75">
      <c r="G466" s="4"/>
      <c r="H466" s="4"/>
    </row>
    <row r="467" spans="7:8" ht="12.75">
      <c r="G467" s="4"/>
      <c r="H467" s="4"/>
    </row>
    <row r="468" spans="7:8" ht="12.75">
      <c r="G468" s="4"/>
      <c r="H468" s="4"/>
    </row>
    <row r="469" spans="7:8" ht="12.75">
      <c r="G469" s="4"/>
      <c r="H469" s="4"/>
    </row>
    <row r="470" spans="7:8" ht="12.75">
      <c r="G470" s="4"/>
      <c r="H470" s="4"/>
    </row>
    <row r="471" spans="7:8" ht="12.75">
      <c r="G471" s="4"/>
      <c r="H471" s="4"/>
    </row>
    <row r="472" spans="7:8" ht="12.75">
      <c r="G472" s="4"/>
      <c r="H472" s="4"/>
    </row>
    <row r="473" spans="7:8" ht="12.75">
      <c r="G473" s="4"/>
      <c r="H473" s="4"/>
    </row>
    <row r="474" spans="7:8" ht="12.75">
      <c r="G474" s="4"/>
      <c r="H474" s="4"/>
    </row>
    <row r="475" spans="7:8" ht="12.75">
      <c r="G475" s="4"/>
      <c r="H475" s="4"/>
    </row>
    <row r="476" spans="7:8" ht="12.75">
      <c r="G476" s="4"/>
      <c r="H476" s="4"/>
    </row>
    <row r="477" spans="7:8" ht="12.75">
      <c r="G477" s="4"/>
      <c r="H477" s="4"/>
    </row>
    <row r="478" spans="7:8" ht="12.75">
      <c r="G478" s="4"/>
      <c r="H478" s="4"/>
    </row>
    <row r="479" spans="7:8" ht="12.75">
      <c r="G479" s="4"/>
      <c r="H479" s="4"/>
    </row>
    <row r="480" spans="7:8" ht="12.75">
      <c r="G480" s="4"/>
      <c r="H480" s="4"/>
    </row>
    <row r="481" spans="7:8" ht="12.75">
      <c r="G481" s="4"/>
      <c r="H481" s="4"/>
    </row>
    <row r="482" spans="7:8" ht="12.75">
      <c r="G482" s="4"/>
      <c r="H482" s="4"/>
    </row>
    <row r="483" spans="7:8" ht="12.75">
      <c r="G483" s="4"/>
      <c r="H483" s="4"/>
    </row>
    <row r="484" spans="7:8" ht="12.75">
      <c r="G484" s="4"/>
      <c r="H484" s="4"/>
    </row>
    <row r="485" spans="7:8" ht="12.75">
      <c r="G485" s="4"/>
      <c r="H485" s="4"/>
    </row>
    <row r="486" spans="7:8" ht="12.75">
      <c r="G486" s="4"/>
      <c r="H486" s="4"/>
    </row>
    <row r="487" spans="7:8" ht="12.75">
      <c r="G487" s="4"/>
      <c r="H487" s="4"/>
    </row>
    <row r="488" spans="7:8" ht="12.75">
      <c r="G488" s="4"/>
      <c r="H488" s="4"/>
    </row>
    <row r="489" spans="7:8" ht="12.75">
      <c r="G489" s="4"/>
      <c r="H489" s="4"/>
    </row>
    <row r="490" spans="7:8" ht="12.75">
      <c r="G490" s="4"/>
      <c r="H490" s="4"/>
    </row>
    <row r="491" spans="7:8" ht="12.75">
      <c r="G491" s="4"/>
      <c r="H491" s="4"/>
    </row>
    <row r="492" spans="7:8" ht="12.75">
      <c r="G492" s="4"/>
      <c r="H492" s="4"/>
    </row>
    <row r="493" spans="7:8" ht="12.75">
      <c r="G493" s="4"/>
      <c r="H493" s="4"/>
    </row>
    <row r="494" spans="7:8" ht="12.75">
      <c r="G494" s="4"/>
      <c r="H494" s="4"/>
    </row>
    <row r="495" spans="7:8" ht="12.75">
      <c r="G495" s="4"/>
      <c r="H495" s="4"/>
    </row>
    <row r="496" spans="7:8" ht="12.75">
      <c r="G496" s="4"/>
      <c r="H496" s="4"/>
    </row>
    <row r="497" spans="7:8" ht="12.75">
      <c r="G497" s="4"/>
      <c r="H497" s="4"/>
    </row>
    <row r="498" spans="7:8" ht="12.75">
      <c r="G498" s="4"/>
      <c r="H498" s="4"/>
    </row>
    <row r="499" spans="7:8" ht="12.75">
      <c r="G499" s="4"/>
      <c r="H499" s="4"/>
    </row>
    <row r="500" spans="7:8" ht="12.75">
      <c r="G500" s="4"/>
      <c r="H500" s="4"/>
    </row>
    <row r="501" spans="7:8" ht="12.75">
      <c r="G501" s="4"/>
      <c r="H501" s="4"/>
    </row>
    <row r="502" spans="7:8" ht="12.75">
      <c r="G502" s="4"/>
      <c r="H502" s="4"/>
    </row>
    <row r="503" spans="7:8" ht="12.75">
      <c r="G503" s="4"/>
      <c r="H503" s="4"/>
    </row>
    <row r="504" spans="7:8" ht="12.75">
      <c r="G504" s="4"/>
      <c r="H504" s="4"/>
    </row>
    <row r="505" spans="7:8" ht="12.75">
      <c r="G505" s="4"/>
      <c r="H505" s="4"/>
    </row>
    <row r="506" spans="7:8" ht="12.75">
      <c r="G506" s="4"/>
      <c r="H506" s="4"/>
    </row>
    <row r="507" spans="7:8" ht="12.75">
      <c r="G507" s="4"/>
      <c r="H507" s="4"/>
    </row>
    <row r="508" spans="7:8" ht="12.75">
      <c r="G508" s="4"/>
      <c r="H508" s="4"/>
    </row>
    <row r="509" spans="7:8" ht="12.75">
      <c r="G509" s="4"/>
      <c r="H509" s="4"/>
    </row>
    <row r="510" spans="7:8" ht="12.75">
      <c r="G510" s="4"/>
      <c r="H510" s="4"/>
    </row>
    <row r="511" spans="7:8" ht="12.75">
      <c r="G511" s="4"/>
      <c r="H511" s="4"/>
    </row>
    <row r="512" spans="7:8" ht="12.75">
      <c r="G512" s="4"/>
      <c r="H512" s="4"/>
    </row>
    <row r="513" spans="7:8" ht="12.75">
      <c r="G513" s="4"/>
      <c r="H513" s="4"/>
    </row>
    <row r="515" spans="7:8" ht="12.75">
      <c r="G515" s="4"/>
      <c r="H515" s="4"/>
    </row>
    <row r="516" spans="7:8" ht="12.75">
      <c r="G516" s="4"/>
      <c r="H516" s="4"/>
    </row>
    <row r="517" spans="7:8" ht="12.75">
      <c r="G517" s="4"/>
      <c r="H517" s="4"/>
    </row>
  </sheetData>
  <sheetProtection/>
  <mergeCells count="155">
    <mergeCell ref="C221:D221"/>
    <mergeCell ref="C222:D222"/>
    <mergeCell ref="C182:D182"/>
    <mergeCell ref="C144:D144"/>
    <mergeCell ref="C79:D79"/>
    <mergeCell ref="C74:D74"/>
    <mergeCell ref="C24:H24"/>
    <mergeCell ref="C60:D60"/>
    <mergeCell ref="A23:G23"/>
    <mergeCell ref="C58:H58"/>
    <mergeCell ref="C50:D50"/>
    <mergeCell ref="C21:D21"/>
    <mergeCell ref="C142:D142"/>
    <mergeCell ref="C160:H160"/>
    <mergeCell ref="C72:D72"/>
    <mergeCell ref="C82:H82"/>
    <mergeCell ref="C16:D16"/>
    <mergeCell ref="C17:D17"/>
    <mergeCell ref="C25:D25"/>
    <mergeCell ref="C26:D26"/>
    <mergeCell ref="C61:D61"/>
    <mergeCell ref="C18:D18"/>
    <mergeCell ref="C179:D179"/>
    <mergeCell ref="C166:D166"/>
    <mergeCell ref="C199:D199"/>
    <mergeCell ref="C145:D145"/>
    <mergeCell ref="A194:G194"/>
    <mergeCell ref="C146:D146"/>
    <mergeCell ref="C195:H195"/>
    <mergeCell ref="C219:D219"/>
    <mergeCell ref="C14:H14"/>
    <mergeCell ref="C188:H188"/>
    <mergeCell ref="C140:D140"/>
    <mergeCell ref="C141:D141"/>
    <mergeCell ref="C56:D56"/>
    <mergeCell ref="C30:H30"/>
    <mergeCell ref="C40:H40"/>
    <mergeCell ref="A39:G39"/>
    <mergeCell ref="A81:G81"/>
    <mergeCell ref="A6:H6"/>
    <mergeCell ref="A249:H249"/>
    <mergeCell ref="A250:H250"/>
    <mergeCell ref="A240:H240"/>
    <mergeCell ref="A241:H241"/>
    <mergeCell ref="A234:H234"/>
    <mergeCell ref="C203:D203"/>
    <mergeCell ref="C226:D226"/>
    <mergeCell ref="C220:D220"/>
    <mergeCell ref="C214:D214"/>
    <mergeCell ref="A29:G29"/>
    <mergeCell ref="C27:D27"/>
    <mergeCell ref="C28:D28"/>
    <mergeCell ref="C15:D15"/>
    <mergeCell ref="C13:D13"/>
    <mergeCell ref="D2:E2"/>
    <mergeCell ref="A8:I8"/>
    <mergeCell ref="A9:I9"/>
    <mergeCell ref="A4:H4"/>
    <mergeCell ref="A5:H5"/>
    <mergeCell ref="A154:G154"/>
    <mergeCell ref="C161:D161"/>
    <mergeCell ref="C155:H155"/>
    <mergeCell ref="A159:G159"/>
    <mergeCell ref="C149:D149"/>
    <mergeCell ref="A11:H11"/>
    <mergeCell ref="A57:G57"/>
    <mergeCell ref="C19:D19"/>
    <mergeCell ref="C22:D22"/>
    <mergeCell ref="C64:D64"/>
    <mergeCell ref="C67:D67"/>
    <mergeCell ref="C65:D65"/>
    <mergeCell ref="C167:D167"/>
    <mergeCell ref="A233:G233"/>
    <mergeCell ref="A232:G232"/>
    <mergeCell ref="A204:G204"/>
    <mergeCell ref="C196:D196"/>
    <mergeCell ref="A230:G230"/>
    <mergeCell ref="C211:D211"/>
    <mergeCell ref="C201:H201"/>
    <mergeCell ref="A168:G168"/>
    <mergeCell ref="C178:D178"/>
    <mergeCell ref="C186:D186"/>
    <mergeCell ref="C191:D191"/>
    <mergeCell ref="C181:D181"/>
    <mergeCell ref="C189:D189"/>
    <mergeCell ref="C177:D177"/>
    <mergeCell ref="C170:D170"/>
    <mergeCell ref="A187:G187"/>
    <mergeCell ref="C174:D174"/>
    <mergeCell ref="C192:D192"/>
    <mergeCell ref="C205:H205"/>
    <mergeCell ref="C176:D176"/>
    <mergeCell ref="C180:D180"/>
    <mergeCell ref="A231:G231"/>
    <mergeCell ref="C197:D197"/>
    <mergeCell ref="A229:G229"/>
    <mergeCell ref="A209:G209"/>
    <mergeCell ref="C228:D228"/>
    <mergeCell ref="C202:D202"/>
    <mergeCell ref="C210:H210"/>
    <mergeCell ref="C218:H218"/>
    <mergeCell ref="C216:D216"/>
    <mergeCell ref="A217:G217"/>
    <mergeCell ref="C213:D213"/>
    <mergeCell ref="C215:D215"/>
    <mergeCell ref="C78:D78"/>
    <mergeCell ref="C73:D73"/>
    <mergeCell ref="A147:G147"/>
    <mergeCell ref="C152:D152"/>
    <mergeCell ref="C76:D76"/>
    <mergeCell ref="C143:D143"/>
    <mergeCell ref="C80:D80"/>
    <mergeCell ref="C77:D77"/>
    <mergeCell ref="C96:D96"/>
    <mergeCell ref="C139:D139"/>
    <mergeCell ref="C193:D193"/>
    <mergeCell ref="C185:H185"/>
    <mergeCell ref="C183:D183"/>
    <mergeCell ref="A184:G184"/>
    <mergeCell ref="C208:D208"/>
    <mergeCell ref="C212:D212"/>
    <mergeCell ref="C198:D198"/>
    <mergeCell ref="A200:G200"/>
    <mergeCell ref="C206:D206"/>
    <mergeCell ref="C207:D207"/>
    <mergeCell ref="A251:H251"/>
    <mergeCell ref="C157:D157"/>
    <mergeCell ref="C156:D156"/>
    <mergeCell ref="C83:D83"/>
    <mergeCell ref="C71:D71"/>
    <mergeCell ref="C172:D172"/>
    <mergeCell ref="C175:D175"/>
    <mergeCell ref="A151:G151"/>
    <mergeCell ref="C169:H169"/>
    <mergeCell ref="C148:H148"/>
    <mergeCell ref="C153:D153"/>
    <mergeCell ref="C165:D165"/>
    <mergeCell ref="C150:D150"/>
    <mergeCell ref="C162:D162"/>
    <mergeCell ref="C70:D70"/>
    <mergeCell ref="C66:D66"/>
    <mergeCell ref="C68:D68"/>
    <mergeCell ref="C163:D163"/>
    <mergeCell ref="C164:D164"/>
    <mergeCell ref="C69:D69"/>
    <mergeCell ref="C190:D190"/>
    <mergeCell ref="C51:D51"/>
    <mergeCell ref="C52:D52"/>
    <mergeCell ref="C53:D53"/>
    <mergeCell ref="C54:D54"/>
    <mergeCell ref="C55:D55"/>
    <mergeCell ref="C173:D173"/>
    <mergeCell ref="C59:D59"/>
    <mergeCell ref="C171:D171"/>
    <mergeCell ref="C158:D15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3" r:id="rId2"/>
  <rowBreaks count="3" manualBreakCount="3">
    <brk id="81" max="7" man="1"/>
    <brk id="139" max="7" man="1"/>
    <brk id="19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V253"/>
  <sheetViews>
    <sheetView view="pageBreakPreview" zoomScale="75" zoomScaleNormal="75" zoomScaleSheetLayoutView="75" zoomScalePageLayoutView="0" workbookViewId="0" topLeftCell="A1">
      <selection activeCell="A55" sqref="A55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9.8515625" style="0" customWidth="1"/>
    <col min="4" max="4" width="9.421875" style="0" customWidth="1"/>
    <col min="5" max="5" width="17.7109375" style="0" customWidth="1"/>
    <col min="6" max="17" width="8.28125" style="0" customWidth="1"/>
    <col min="18" max="18" width="22.7109375" style="11" customWidth="1"/>
    <col min="19" max="19" width="14.00390625" style="0" customWidth="1"/>
    <col min="20" max="20" width="12.00390625" style="0" bestFit="1" customWidth="1"/>
    <col min="22" max="22" width="11.57421875" style="0" bestFit="1" customWidth="1"/>
  </cols>
  <sheetData>
    <row r="1" spans="1:10" s="2" customFormat="1" ht="15" customHeight="1">
      <c r="A1"/>
      <c r="B1"/>
      <c r="C1"/>
      <c r="D1"/>
      <c r="E1"/>
      <c r="F1"/>
      <c r="G1"/>
      <c r="H1"/>
      <c r="I1"/>
      <c r="J1"/>
    </row>
    <row r="2" spans="1:10" s="2" customFormat="1" ht="15" customHeight="1">
      <c r="A2"/>
      <c r="B2"/>
      <c r="C2"/>
      <c r="D2"/>
      <c r="E2"/>
      <c r="F2"/>
      <c r="G2"/>
      <c r="H2"/>
      <c r="I2"/>
      <c r="J2"/>
    </row>
    <row r="3" spans="1:10" s="2" customFormat="1" ht="15" customHeight="1">
      <c r="A3"/>
      <c r="B3"/>
      <c r="C3"/>
      <c r="D3" s="174"/>
      <c r="E3" s="174"/>
      <c r="F3" s="174"/>
      <c r="G3"/>
      <c r="H3"/>
      <c r="I3"/>
      <c r="J3"/>
    </row>
    <row r="4" spans="1:10" s="2" customFormat="1" ht="15" customHeight="1">
      <c r="A4"/>
      <c r="B4"/>
      <c r="C4"/>
      <c r="D4"/>
      <c r="E4"/>
      <c r="F4"/>
      <c r="G4"/>
      <c r="H4"/>
      <c r="I4"/>
      <c r="J4"/>
    </row>
    <row r="5" spans="1:18" s="2" customFormat="1" ht="15" customHeight="1">
      <c r="A5" s="177" t="s">
        <v>141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s="2" customFormat="1" ht="15" customHeight="1">
      <c r="A6" s="177" t="s">
        <v>142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s="6" customFormat="1" ht="15" customHeight="1">
      <c r="A7" s="177" t="s">
        <v>642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8" spans="1:18" s="6" customFormat="1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13" customFormat="1" ht="19.5" customHeight="1">
      <c r="A9" s="264" t="s">
        <v>640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18" s="13" customFormat="1" ht="20.25" customHeight="1">
      <c r="A10" s="122" t="s">
        <v>641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L10" s="124"/>
      <c r="M10" s="124"/>
      <c r="N10" s="124"/>
      <c r="O10" s="124"/>
      <c r="P10" s="124"/>
      <c r="Q10" s="124"/>
      <c r="R10" s="124"/>
    </row>
    <row r="11" spans="1:18" s="116" customFormat="1" ht="22.5" customHeight="1" thickBot="1">
      <c r="A11" s="115"/>
      <c r="B11" s="10"/>
      <c r="C11" s="10"/>
      <c r="D11" s="115"/>
      <c r="E11" s="11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3"/>
    </row>
    <row r="12" spans="1:18" s="116" customFormat="1" ht="24" thickBot="1">
      <c r="A12" s="254" t="s">
        <v>71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</row>
    <row r="13" spans="1:19" s="116" customFormat="1" ht="20.25" customHeight="1" thickBot="1">
      <c r="A13" s="102" t="s">
        <v>64</v>
      </c>
      <c r="B13" s="257" t="s">
        <v>72</v>
      </c>
      <c r="C13" s="257"/>
      <c r="D13" s="103" t="s">
        <v>73</v>
      </c>
      <c r="E13" s="104" t="s">
        <v>325</v>
      </c>
      <c r="F13" s="258" t="s">
        <v>166</v>
      </c>
      <c r="G13" s="259"/>
      <c r="H13" s="258" t="s">
        <v>167</v>
      </c>
      <c r="I13" s="259"/>
      <c r="J13" s="258" t="s">
        <v>168</v>
      </c>
      <c r="K13" s="259"/>
      <c r="L13" s="258" t="s">
        <v>169</v>
      </c>
      <c r="M13" s="259"/>
      <c r="N13" s="258" t="s">
        <v>170</v>
      </c>
      <c r="O13" s="259"/>
      <c r="P13" s="258" t="s">
        <v>589</v>
      </c>
      <c r="Q13" s="259"/>
      <c r="R13" s="127" t="s">
        <v>327</v>
      </c>
      <c r="S13" s="117"/>
    </row>
    <row r="14" spans="1:20" s="116" customFormat="1" ht="15" customHeight="1">
      <c r="A14" s="261" t="s">
        <v>0</v>
      </c>
      <c r="B14" s="262" t="s">
        <v>1</v>
      </c>
      <c r="C14" s="263"/>
      <c r="D14" s="260">
        <f>R14*100/R50</f>
        <v>3.5419151290939883</v>
      </c>
      <c r="E14" s="269">
        <f>Planilha!H23*1.28</f>
        <v>28393.555711999998</v>
      </c>
      <c r="F14" s="205">
        <v>0.15</v>
      </c>
      <c r="G14" s="206"/>
      <c r="H14" s="205">
        <v>0.15</v>
      </c>
      <c r="I14" s="206"/>
      <c r="J14" s="205">
        <v>0.15</v>
      </c>
      <c r="K14" s="206"/>
      <c r="L14" s="265">
        <v>0.15</v>
      </c>
      <c r="M14" s="266"/>
      <c r="N14" s="205">
        <v>0.2</v>
      </c>
      <c r="O14" s="206"/>
      <c r="P14" s="205">
        <v>0.2</v>
      </c>
      <c r="Q14" s="206"/>
      <c r="R14" s="253">
        <f>F15+H15+J15+L15+N15+P15</f>
        <v>28393.555711999998</v>
      </c>
      <c r="T14" s="118"/>
    </row>
    <row r="15" spans="1:19" s="116" customFormat="1" ht="15" customHeight="1">
      <c r="A15" s="215"/>
      <c r="B15" s="218"/>
      <c r="C15" s="219"/>
      <c r="D15" s="221"/>
      <c r="E15" s="229"/>
      <c r="F15" s="199">
        <f>E14*0.15</f>
        <v>4259.0333568</v>
      </c>
      <c r="G15" s="200"/>
      <c r="H15" s="199">
        <f>E14*0.15</f>
        <v>4259.0333568</v>
      </c>
      <c r="I15" s="200"/>
      <c r="J15" s="199">
        <f>E14*0.15</f>
        <v>4259.0333568</v>
      </c>
      <c r="K15" s="200"/>
      <c r="L15" s="199">
        <f>E14*0.15</f>
        <v>4259.0333568</v>
      </c>
      <c r="M15" s="200"/>
      <c r="N15" s="199">
        <f>E14*0.2</f>
        <v>5678.7111423999995</v>
      </c>
      <c r="O15" s="200"/>
      <c r="P15" s="199">
        <f>E14*0.2</f>
        <v>5678.7111423999995</v>
      </c>
      <c r="Q15" s="200"/>
      <c r="R15" s="222"/>
      <c r="S15" s="118" t="e">
        <f>F15+H15+J15+#REF!+#REF!+L15+P15+#REF!</f>
        <v>#REF!</v>
      </c>
    </row>
    <row r="16" spans="1:18" s="116" customFormat="1" ht="15" customHeight="1">
      <c r="A16" s="214" t="s">
        <v>6</v>
      </c>
      <c r="B16" s="216" t="s">
        <v>9</v>
      </c>
      <c r="C16" s="217"/>
      <c r="D16" s="220">
        <f>R16*100/$R$50</f>
        <v>0.4651507433829852</v>
      </c>
      <c r="E16" s="228">
        <f>Planilha!H29*1.28</f>
        <v>3728.85376</v>
      </c>
      <c r="F16" s="201">
        <v>1</v>
      </c>
      <c r="G16" s="202"/>
      <c r="H16" s="201"/>
      <c r="I16" s="202"/>
      <c r="J16" s="201"/>
      <c r="K16" s="202"/>
      <c r="L16" s="207"/>
      <c r="M16" s="208"/>
      <c r="N16" s="207"/>
      <c r="O16" s="208"/>
      <c r="P16" s="207"/>
      <c r="Q16" s="208"/>
      <c r="R16" s="222">
        <f>F17</f>
        <v>3728.85376</v>
      </c>
    </row>
    <row r="17" spans="1:19" s="116" customFormat="1" ht="15" customHeight="1">
      <c r="A17" s="215"/>
      <c r="B17" s="218"/>
      <c r="C17" s="219"/>
      <c r="D17" s="221"/>
      <c r="E17" s="229"/>
      <c r="F17" s="199">
        <f>E16</f>
        <v>3728.85376</v>
      </c>
      <c r="G17" s="200"/>
      <c r="H17" s="199">
        <f>R16*H16</f>
        <v>0</v>
      </c>
      <c r="I17" s="200"/>
      <c r="J17" s="199">
        <v>0</v>
      </c>
      <c r="K17" s="200"/>
      <c r="L17" s="199">
        <v>0</v>
      </c>
      <c r="M17" s="200"/>
      <c r="N17" s="199">
        <v>0</v>
      </c>
      <c r="O17" s="200"/>
      <c r="P17" s="199">
        <v>0</v>
      </c>
      <c r="Q17" s="200"/>
      <c r="R17" s="222"/>
      <c r="S17" s="119">
        <f>SUM(F17:Q17)</f>
        <v>3728.85376</v>
      </c>
    </row>
    <row r="18" spans="1:18" s="116" customFormat="1" ht="15" customHeight="1">
      <c r="A18" s="214" t="s">
        <v>8</v>
      </c>
      <c r="B18" s="216" t="s">
        <v>97</v>
      </c>
      <c r="C18" s="217"/>
      <c r="D18" s="220">
        <f>R18*100/$R$50</f>
        <v>8.533833846525235</v>
      </c>
      <c r="E18" s="228">
        <f>Planilha!H39*1.28</f>
        <v>68410.98048</v>
      </c>
      <c r="F18" s="201">
        <v>1</v>
      </c>
      <c r="G18" s="202"/>
      <c r="H18" s="201"/>
      <c r="I18" s="202"/>
      <c r="J18" s="201"/>
      <c r="K18" s="202"/>
      <c r="L18" s="207"/>
      <c r="M18" s="208"/>
      <c r="N18" s="207"/>
      <c r="O18" s="208"/>
      <c r="P18" s="207"/>
      <c r="Q18" s="208"/>
      <c r="R18" s="222">
        <f>F19</f>
        <v>68410.98048</v>
      </c>
    </row>
    <row r="19" spans="1:19" s="116" customFormat="1" ht="15" customHeight="1">
      <c r="A19" s="215"/>
      <c r="B19" s="218"/>
      <c r="C19" s="219"/>
      <c r="D19" s="221"/>
      <c r="E19" s="229"/>
      <c r="F19" s="199">
        <f>E18</f>
        <v>68410.98048</v>
      </c>
      <c r="G19" s="200"/>
      <c r="H19" s="199">
        <f>R18*H18</f>
        <v>0</v>
      </c>
      <c r="I19" s="200"/>
      <c r="J19" s="199">
        <v>0</v>
      </c>
      <c r="K19" s="200"/>
      <c r="L19" s="199">
        <f>$R$18*L18</f>
        <v>0</v>
      </c>
      <c r="M19" s="200"/>
      <c r="N19" s="199">
        <f>$R$18*N18</f>
        <v>0</v>
      </c>
      <c r="O19" s="200"/>
      <c r="P19" s="199">
        <f>$R$18*P18</f>
        <v>0</v>
      </c>
      <c r="Q19" s="200"/>
      <c r="R19" s="222"/>
      <c r="S19" s="119">
        <f>SUM(F19:Q19)</f>
        <v>68410.98048</v>
      </c>
    </row>
    <row r="20" spans="1:18" s="116" customFormat="1" ht="15" customHeight="1">
      <c r="A20" s="214" t="s">
        <v>13</v>
      </c>
      <c r="B20" s="216" t="s">
        <v>18</v>
      </c>
      <c r="C20" s="217"/>
      <c r="D20" s="220">
        <f>R20*100/$R$50</f>
        <v>17.852512665671945</v>
      </c>
      <c r="E20" s="228">
        <f>Planilha!H57*1.28</f>
        <v>143113.624832</v>
      </c>
      <c r="F20" s="201">
        <v>0.7</v>
      </c>
      <c r="G20" s="202"/>
      <c r="H20" s="201">
        <v>0.3</v>
      </c>
      <c r="I20" s="202"/>
      <c r="J20" s="201"/>
      <c r="K20" s="202"/>
      <c r="L20" s="207"/>
      <c r="M20" s="208"/>
      <c r="N20" s="207"/>
      <c r="O20" s="208"/>
      <c r="P20" s="207"/>
      <c r="Q20" s="208"/>
      <c r="R20" s="222">
        <f>F21+H21</f>
        <v>143113.624832</v>
      </c>
    </row>
    <row r="21" spans="1:19" s="116" customFormat="1" ht="15" customHeight="1">
      <c r="A21" s="215"/>
      <c r="B21" s="218"/>
      <c r="C21" s="219"/>
      <c r="D21" s="221"/>
      <c r="E21" s="229"/>
      <c r="F21" s="199">
        <f>E20*0.7</f>
        <v>100179.5373824</v>
      </c>
      <c r="G21" s="200"/>
      <c r="H21" s="199">
        <f>E20*0.3</f>
        <v>42934.087449599996</v>
      </c>
      <c r="I21" s="200"/>
      <c r="J21" s="199">
        <v>0</v>
      </c>
      <c r="K21" s="200"/>
      <c r="L21" s="199">
        <f>$R$18*L20</f>
        <v>0</v>
      </c>
      <c r="M21" s="200"/>
      <c r="N21" s="199">
        <f>$R$18*N20</f>
        <v>0</v>
      </c>
      <c r="O21" s="200"/>
      <c r="P21" s="199">
        <f>$R$18*P20</f>
        <v>0</v>
      </c>
      <c r="Q21" s="200"/>
      <c r="R21" s="222"/>
      <c r="S21" s="119">
        <f>SUM(F21:Q21)</f>
        <v>143113.624832</v>
      </c>
    </row>
    <row r="22" spans="1:18" s="116" customFormat="1" ht="15" customHeight="1">
      <c r="A22" s="214" t="s">
        <v>17</v>
      </c>
      <c r="B22" s="216" t="s">
        <v>21</v>
      </c>
      <c r="C22" s="217"/>
      <c r="D22" s="220">
        <f>R22*100/$R$50</f>
        <v>4.327209130871887</v>
      </c>
      <c r="E22" s="228">
        <f>Planilha!H81*1.28</f>
        <v>34688.8192</v>
      </c>
      <c r="F22" s="201">
        <v>0.2</v>
      </c>
      <c r="G22" s="202"/>
      <c r="H22" s="201"/>
      <c r="I22" s="202"/>
      <c r="J22" s="201"/>
      <c r="K22" s="202"/>
      <c r="L22" s="207">
        <v>0.2</v>
      </c>
      <c r="M22" s="208"/>
      <c r="N22" s="201">
        <v>0.2</v>
      </c>
      <c r="O22" s="202"/>
      <c r="P22" s="201">
        <v>0.4</v>
      </c>
      <c r="Q22" s="202"/>
      <c r="R22" s="222">
        <f>F23+L23+N23+P23</f>
        <v>34688.8192</v>
      </c>
    </row>
    <row r="23" spans="1:19" s="116" customFormat="1" ht="15" customHeight="1">
      <c r="A23" s="215"/>
      <c r="B23" s="218"/>
      <c r="C23" s="219"/>
      <c r="D23" s="221"/>
      <c r="E23" s="229"/>
      <c r="F23" s="199">
        <f>E22*0.2</f>
        <v>6937.76384</v>
      </c>
      <c r="G23" s="200"/>
      <c r="H23" s="199">
        <v>0</v>
      </c>
      <c r="I23" s="200"/>
      <c r="J23" s="199">
        <v>0</v>
      </c>
      <c r="K23" s="200"/>
      <c r="L23" s="199">
        <f>E22*0.2</f>
        <v>6937.76384</v>
      </c>
      <c r="M23" s="200"/>
      <c r="N23" s="199">
        <f>E22*0.2</f>
        <v>6937.76384</v>
      </c>
      <c r="O23" s="200"/>
      <c r="P23" s="199">
        <f>E22*0.4</f>
        <v>13875.52768</v>
      </c>
      <c r="Q23" s="200"/>
      <c r="R23" s="222"/>
      <c r="S23" s="119">
        <f>SUM(F23:Q23)</f>
        <v>34688.8192</v>
      </c>
    </row>
    <row r="24" spans="1:20" s="116" customFormat="1" ht="15" customHeight="1">
      <c r="A24" s="214" t="s">
        <v>20</v>
      </c>
      <c r="B24" s="216" t="s">
        <v>98</v>
      </c>
      <c r="C24" s="217"/>
      <c r="D24" s="220">
        <f>R24*100/R50</f>
        <v>3.8038192005168754</v>
      </c>
      <c r="E24" s="228">
        <f>Planilha!H147*1.28</f>
        <v>30493.0944</v>
      </c>
      <c r="F24" s="201">
        <v>0.2</v>
      </c>
      <c r="G24" s="202"/>
      <c r="H24" s="201"/>
      <c r="I24" s="202"/>
      <c r="J24" s="201"/>
      <c r="K24" s="202"/>
      <c r="L24" s="207">
        <v>0.2</v>
      </c>
      <c r="M24" s="208"/>
      <c r="N24" s="201">
        <v>0.2</v>
      </c>
      <c r="O24" s="202"/>
      <c r="P24" s="201">
        <v>0.4</v>
      </c>
      <c r="Q24" s="202"/>
      <c r="R24" s="222">
        <f>F25+L25+N25+P25</f>
        <v>30493.0944</v>
      </c>
      <c r="T24" s="120">
        <f>SUM(F24:Q24)</f>
        <v>1</v>
      </c>
    </row>
    <row r="25" spans="1:19" s="116" customFormat="1" ht="15" customHeight="1">
      <c r="A25" s="215"/>
      <c r="B25" s="218"/>
      <c r="C25" s="219"/>
      <c r="D25" s="221"/>
      <c r="E25" s="229"/>
      <c r="F25" s="199">
        <f>E24*0.2</f>
        <v>6098.618880000001</v>
      </c>
      <c r="G25" s="200"/>
      <c r="H25" s="199">
        <v>0</v>
      </c>
      <c r="I25" s="200"/>
      <c r="J25" s="199">
        <v>0</v>
      </c>
      <c r="K25" s="200"/>
      <c r="L25" s="199">
        <f>E24*0.2</f>
        <v>6098.618880000001</v>
      </c>
      <c r="M25" s="200"/>
      <c r="N25" s="199">
        <f>E24*0.2</f>
        <v>6098.618880000001</v>
      </c>
      <c r="O25" s="200"/>
      <c r="P25" s="199">
        <f>E24*0.4</f>
        <v>12197.237760000002</v>
      </c>
      <c r="Q25" s="200"/>
      <c r="R25" s="222"/>
      <c r="S25" s="119">
        <f>SUM(F25:Q25)</f>
        <v>30493.0944</v>
      </c>
    </row>
    <row r="26" spans="1:18" s="116" customFormat="1" ht="15" customHeight="1">
      <c r="A26" s="214" t="s">
        <v>25</v>
      </c>
      <c r="B26" s="216" t="s">
        <v>27</v>
      </c>
      <c r="C26" s="217"/>
      <c r="D26" s="220">
        <f>R26*100/$R$50</f>
        <v>6.034912583108571</v>
      </c>
      <c r="E26" s="228">
        <f>Planilha!H151*1.28</f>
        <v>48378.52416</v>
      </c>
      <c r="F26" s="201">
        <v>0.7</v>
      </c>
      <c r="G26" s="202"/>
      <c r="H26" s="201">
        <v>0.3</v>
      </c>
      <c r="I26" s="202"/>
      <c r="J26" s="201"/>
      <c r="K26" s="202"/>
      <c r="L26" s="207"/>
      <c r="M26" s="208"/>
      <c r="N26" s="201"/>
      <c r="O26" s="202"/>
      <c r="P26" s="201"/>
      <c r="Q26" s="202"/>
      <c r="R26" s="222">
        <f>F27+H27</f>
        <v>48378.52415999999</v>
      </c>
    </row>
    <row r="27" spans="1:19" s="116" customFormat="1" ht="15" customHeight="1">
      <c r="A27" s="215"/>
      <c r="B27" s="218"/>
      <c r="C27" s="219"/>
      <c r="D27" s="221"/>
      <c r="E27" s="229"/>
      <c r="F27" s="199">
        <f>E26*0.7</f>
        <v>33864.966911999996</v>
      </c>
      <c r="G27" s="200"/>
      <c r="H27" s="199">
        <f>E26*0.3</f>
        <v>14513.557248</v>
      </c>
      <c r="I27" s="200"/>
      <c r="J27" s="199">
        <v>0</v>
      </c>
      <c r="K27" s="200"/>
      <c r="L27" s="199">
        <f>$R$26*L26</f>
        <v>0</v>
      </c>
      <c r="M27" s="200"/>
      <c r="N27" s="199">
        <v>0</v>
      </c>
      <c r="O27" s="200"/>
      <c r="P27" s="199">
        <v>0</v>
      </c>
      <c r="Q27" s="200"/>
      <c r="R27" s="222"/>
      <c r="S27" s="119">
        <f>SUM(F27:Q27)</f>
        <v>48378.52415999999</v>
      </c>
    </row>
    <row r="28" spans="1:18" s="116" customFormat="1" ht="15" customHeight="1">
      <c r="A28" s="214" t="s">
        <v>26</v>
      </c>
      <c r="B28" s="216" t="s">
        <v>30</v>
      </c>
      <c r="C28" s="217"/>
      <c r="D28" s="220">
        <f>R28*100/$R$50</f>
        <v>0.6804944096313913</v>
      </c>
      <c r="E28" s="228">
        <f>Planilha!H154*1.28</f>
        <v>5455.14368</v>
      </c>
      <c r="F28" s="201">
        <v>1</v>
      </c>
      <c r="G28" s="202"/>
      <c r="H28" s="201"/>
      <c r="I28" s="202"/>
      <c r="J28" s="201"/>
      <c r="K28" s="202"/>
      <c r="L28" s="207"/>
      <c r="M28" s="208"/>
      <c r="N28" s="201"/>
      <c r="O28" s="202"/>
      <c r="P28" s="201"/>
      <c r="Q28" s="202"/>
      <c r="R28" s="222">
        <f>F29</f>
        <v>5455.14368</v>
      </c>
    </row>
    <row r="29" spans="1:19" s="116" customFormat="1" ht="15" customHeight="1">
      <c r="A29" s="215"/>
      <c r="B29" s="218"/>
      <c r="C29" s="219"/>
      <c r="D29" s="221"/>
      <c r="E29" s="229"/>
      <c r="F29" s="199">
        <f>E28</f>
        <v>5455.14368</v>
      </c>
      <c r="G29" s="200"/>
      <c r="H29" s="199">
        <v>0</v>
      </c>
      <c r="I29" s="200"/>
      <c r="J29" s="199">
        <v>0</v>
      </c>
      <c r="K29" s="200"/>
      <c r="L29" s="199">
        <v>0</v>
      </c>
      <c r="M29" s="200"/>
      <c r="N29" s="199">
        <v>0</v>
      </c>
      <c r="O29" s="200"/>
      <c r="P29" s="199">
        <v>0</v>
      </c>
      <c r="Q29" s="200"/>
      <c r="R29" s="222"/>
      <c r="S29" s="119">
        <f>SUM(F29:Q29)</f>
        <v>5455.14368</v>
      </c>
    </row>
    <row r="30" spans="1:18" s="116" customFormat="1" ht="15" customHeight="1">
      <c r="A30" s="214" t="s">
        <v>29</v>
      </c>
      <c r="B30" s="216" t="s">
        <v>280</v>
      </c>
      <c r="C30" s="217"/>
      <c r="D30" s="220">
        <f>R30*100/R50</f>
        <v>5.295823429245522</v>
      </c>
      <c r="E30" s="228">
        <f>Planilha!H159*1.28</f>
        <v>42453.659135999995</v>
      </c>
      <c r="F30" s="201"/>
      <c r="G30" s="202"/>
      <c r="H30" s="201">
        <v>0.8</v>
      </c>
      <c r="I30" s="202"/>
      <c r="J30" s="201">
        <v>0.2</v>
      </c>
      <c r="K30" s="202"/>
      <c r="L30" s="201"/>
      <c r="M30" s="202"/>
      <c r="N30" s="201"/>
      <c r="O30" s="202"/>
      <c r="P30" s="201"/>
      <c r="Q30" s="202"/>
      <c r="R30" s="222">
        <f>H31+J31</f>
        <v>42453.659135999995</v>
      </c>
    </row>
    <row r="31" spans="1:19" s="116" customFormat="1" ht="15" customHeight="1">
      <c r="A31" s="215"/>
      <c r="B31" s="218" t="s">
        <v>99</v>
      </c>
      <c r="C31" s="219"/>
      <c r="D31" s="221"/>
      <c r="E31" s="229"/>
      <c r="F31" s="199">
        <v>0</v>
      </c>
      <c r="G31" s="200"/>
      <c r="H31" s="199">
        <f>E30*0.8</f>
        <v>33962.9273088</v>
      </c>
      <c r="I31" s="200"/>
      <c r="J31" s="199">
        <f>E30*0.2</f>
        <v>8490.7318272</v>
      </c>
      <c r="K31" s="200"/>
      <c r="L31" s="199">
        <v>0</v>
      </c>
      <c r="M31" s="200"/>
      <c r="N31" s="199">
        <v>0</v>
      </c>
      <c r="O31" s="200"/>
      <c r="P31" s="199">
        <v>0</v>
      </c>
      <c r="Q31" s="200"/>
      <c r="R31" s="222"/>
      <c r="S31" s="119">
        <f>J31+L31</f>
        <v>8490.7318272</v>
      </c>
    </row>
    <row r="32" spans="1:18" s="116" customFormat="1" ht="15" customHeight="1">
      <c r="A32" s="214" t="s">
        <v>32</v>
      </c>
      <c r="B32" s="216" t="s">
        <v>35</v>
      </c>
      <c r="C32" s="217"/>
      <c r="D32" s="220">
        <f>R32*100/$R$50</f>
        <v>5.8722570164128465</v>
      </c>
      <c r="E32" s="228">
        <f>Planilha!H168*1.28</f>
        <v>47074.605312</v>
      </c>
      <c r="F32" s="201"/>
      <c r="G32" s="202"/>
      <c r="H32" s="201"/>
      <c r="I32" s="202"/>
      <c r="J32" s="201">
        <v>1</v>
      </c>
      <c r="K32" s="202"/>
      <c r="L32" s="201"/>
      <c r="M32" s="202"/>
      <c r="N32" s="201"/>
      <c r="O32" s="202"/>
      <c r="P32" s="201"/>
      <c r="Q32" s="202"/>
      <c r="R32" s="222">
        <f>J33+L33</f>
        <v>47074.605312</v>
      </c>
    </row>
    <row r="33" spans="1:19" s="116" customFormat="1" ht="15" customHeight="1">
      <c r="A33" s="215"/>
      <c r="B33" s="218"/>
      <c r="C33" s="219"/>
      <c r="D33" s="221"/>
      <c r="E33" s="229"/>
      <c r="F33" s="199">
        <v>0</v>
      </c>
      <c r="G33" s="200"/>
      <c r="H33" s="199"/>
      <c r="I33" s="200"/>
      <c r="J33" s="199">
        <f>E32</f>
        <v>47074.605312</v>
      </c>
      <c r="K33" s="200"/>
      <c r="L33" s="199">
        <v>0</v>
      </c>
      <c r="M33" s="200"/>
      <c r="N33" s="199">
        <v>0</v>
      </c>
      <c r="O33" s="200"/>
      <c r="P33" s="199">
        <v>0</v>
      </c>
      <c r="Q33" s="200"/>
      <c r="R33" s="222"/>
      <c r="S33" s="119">
        <f>SUM(F33:Q33)</f>
        <v>47074.605312</v>
      </c>
    </row>
    <row r="34" spans="1:18" s="116" customFormat="1" ht="15" customHeight="1">
      <c r="A34" s="214" t="s">
        <v>34</v>
      </c>
      <c r="B34" s="216" t="s">
        <v>150</v>
      </c>
      <c r="C34" s="217"/>
      <c r="D34" s="220">
        <f>R34*100/R50</f>
        <v>8.11819101860114</v>
      </c>
      <c r="E34" s="228">
        <f>Planilha!H184*1.28</f>
        <v>65079.004032000004</v>
      </c>
      <c r="F34" s="201"/>
      <c r="G34" s="202"/>
      <c r="H34" s="201"/>
      <c r="I34" s="202"/>
      <c r="J34" s="201"/>
      <c r="K34" s="202"/>
      <c r="L34" s="207"/>
      <c r="M34" s="208"/>
      <c r="N34" s="201">
        <v>0.5</v>
      </c>
      <c r="O34" s="202"/>
      <c r="P34" s="201">
        <v>0.5</v>
      </c>
      <c r="Q34" s="202"/>
      <c r="R34" s="223">
        <f>N35+P35</f>
        <v>65079.004032000004</v>
      </c>
    </row>
    <row r="35" spans="1:19" s="116" customFormat="1" ht="15" customHeight="1">
      <c r="A35" s="215"/>
      <c r="B35" s="218" t="s">
        <v>38</v>
      </c>
      <c r="C35" s="219"/>
      <c r="D35" s="251"/>
      <c r="E35" s="229"/>
      <c r="F35" s="199">
        <v>0</v>
      </c>
      <c r="G35" s="200"/>
      <c r="H35" s="199">
        <v>0</v>
      </c>
      <c r="I35" s="200"/>
      <c r="J35" s="199"/>
      <c r="K35" s="200"/>
      <c r="L35" s="225">
        <v>0</v>
      </c>
      <c r="M35" s="226"/>
      <c r="N35" s="199">
        <f>E34*0.5</f>
        <v>32539.502016000002</v>
      </c>
      <c r="O35" s="200"/>
      <c r="P35" s="199">
        <f>E34*0.5</f>
        <v>32539.502016000002</v>
      </c>
      <c r="Q35" s="200"/>
      <c r="R35" s="224"/>
      <c r="S35" s="119" t="e">
        <f>P35+#REF!</f>
        <v>#REF!</v>
      </c>
    </row>
    <row r="36" spans="1:18" s="116" customFormat="1" ht="15" customHeight="1">
      <c r="A36" s="214" t="s">
        <v>37</v>
      </c>
      <c r="B36" s="216" t="s">
        <v>127</v>
      </c>
      <c r="C36" s="217"/>
      <c r="D36" s="220">
        <f>R36*100/$R$50</f>
        <v>0.888337363325038</v>
      </c>
      <c r="E36" s="228">
        <f>Planilha!H187*1.28</f>
        <v>7121.3045759999995</v>
      </c>
      <c r="F36" s="201"/>
      <c r="G36" s="202"/>
      <c r="H36" s="201"/>
      <c r="I36" s="202"/>
      <c r="J36" s="201"/>
      <c r="K36" s="202"/>
      <c r="L36" s="207"/>
      <c r="M36" s="208"/>
      <c r="N36" s="201"/>
      <c r="O36" s="202"/>
      <c r="P36" s="201">
        <v>1</v>
      </c>
      <c r="Q36" s="202"/>
      <c r="R36" s="222">
        <f>P37</f>
        <v>7121.3045759999995</v>
      </c>
    </row>
    <row r="37" spans="1:19" s="116" customFormat="1" ht="15" customHeight="1">
      <c r="A37" s="215"/>
      <c r="B37" s="218" t="s">
        <v>112</v>
      </c>
      <c r="C37" s="219"/>
      <c r="D37" s="251"/>
      <c r="E37" s="229"/>
      <c r="F37" s="199">
        <v>0</v>
      </c>
      <c r="G37" s="200"/>
      <c r="H37" s="199">
        <v>0</v>
      </c>
      <c r="I37" s="200"/>
      <c r="J37" s="199">
        <v>0</v>
      </c>
      <c r="K37" s="200"/>
      <c r="L37" s="225">
        <v>0</v>
      </c>
      <c r="M37" s="226"/>
      <c r="N37" s="199">
        <f>C36</f>
        <v>0</v>
      </c>
      <c r="O37" s="200"/>
      <c r="P37" s="199">
        <f>E36</f>
        <v>7121.3045759999995</v>
      </c>
      <c r="Q37" s="200"/>
      <c r="R37" s="222"/>
      <c r="S37" s="119">
        <f>SUM(F37:Q37)</f>
        <v>7121.3045759999995</v>
      </c>
    </row>
    <row r="38" spans="1:18" s="116" customFormat="1" ht="15" customHeight="1">
      <c r="A38" s="247" t="s">
        <v>40</v>
      </c>
      <c r="B38" s="248" t="s">
        <v>154</v>
      </c>
      <c r="C38" s="249"/>
      <c r="D38" s="250">
        <f>R38*100/$R$50</f>
        <v>8.533417597998142</v>
      </c>
      <c r="E38" s="268">
        <f>Planilha!H194*1.28</f>
        <v>68407.64364799998</v>
      </c>
      <c r="F38" s="197"/>
      <c r="G38" s="198"/>
      <c r="H38" s="197"/>
      <c r="I38" s="198"/>
      <c r="J38" s="197">
        <v>0.4</v>
      </c>
      <c r="K38" s="198"/>
      <c r="L38" s="197">
        <v>0.6</v>
      </c>
      <c r="M38" s="198"/>
      <c r="N38" s="197"/>
      <c r="O38" s="198"/>
      <c r="P38" s="197"/>
      <c r="Q38" s="198"/>
      <c r="R38" s="224">
        <f>J39+L39</f>
        <v>68407.64364799998</v>
      </c>
    </row>
    <row r="39" spans="1:19" s="116" customFormat="1" ht="15" customHeight="1">
      <c r="A39" s="215"/>
      <c r="B39" s="218"/>
      <c r="C39" s="219"/>
      <c r="D39" s="251"/>
      <c r="E39" s="229"/>
      <c r="F39" s="199">
        <v>0</v>
      </c>
      <c r="G39" s="200"/>
      <c r="H39" s="199">
        <v>0</v>
      </c>
      <c r="I39" s="200"/>
      <c r="J39" s="199">
        <f>E38*0.4</f>
        <v>27363.057459199994</v>
      </c>
      <c r="K39" s="200"/>
      <c r="L39" s="225">
        <f>E38*0.6</f>
        <v>41044.586188799985</v>
      </c>
      <c r="M39" s="226"/>
      <c r="N39" s="199">
        <v>0</v>
      </c>
      <c r="O39" s="200"/>
      <c r="P39" s="199">
        <v>0</v>
      </c>
      <c r="Q39" s="200"/>
      <c r="R39" s="222"/>
      <c r="S39" s="119">
        <f>SUM(F39:Q39)</f>
        <v>68407.64364799998</v>
      </c>
    </row>
    <row r="40" spans="1:18" s="116" customFormat="1" ht="15" customHeight="1">
      <c r="A40" s="214" t="s">
        <v>42</v>
      </c>
      <c r="B40" s="216" t="s">
        <v>47</v>
      </c>
      <c r="C40" s="217"/>
      <c r="D40" s="220">
        <f>R40*100/$R$50</f>
        <v>7.254431510930079</v>
      </c>
      <c r="E40" s="228">
        <f>Planilha!H200*1.28</f>
        <v>58154.726399999985</v>
      </c>
      <c r="F40" s="201"/>
      <c r="G40" s="202"/>
      <c r="H40" s="201"/>
      <c r="I40" s="202"/>
      <c r="J40" s="201"/>
      <c r="K40" s="202"/>
      <c r="L40" s="207">
        <v>0.5</v>
      </c>
      <c r="M40" s="208"/>
      <c r="N40" s="201">
        <v>0.5</v>
      </c>
      <c r="O40" s="202"/>
      <c r="P40" s="201"/>
      <c r="Q40" s="202"/>
      <c r="R40" s="222">
        <f>L41+N41</f>
        <v>58154.726399999985</v>
      </c>
    </row>
    <row r="41" spans="1:19" s="116" customFormat="1" ht="15" customHeight="1">
      <c r="A41" s="215"/>
      <c r="B41" s="218"/>
      <c r="C41" s="219"/>
      <c r="D41" s="221"/>
      <c r="E41" s="229"/>
      <c r="F41" s="199">
        <v>0</v>
      </c>
      <c r="G41" s="200"/>
      <c r="H41" s="199">
        <v>0</v>
      </c>
      <c r="I41" s="200"/>
      <c r="J41" s="199">
        <v>0</v>
      </c>
      <c r="K41" s="200"/>
      <c r="L41" s="225">
        <f>E40*0.5</f>
        <v>29077.363199999993</v>
      </c>
      <c r="M41" s="226"/>
      <c r="N41" s="199">
        <f>E40*0.5</f>
        <v>29077.363199999993</v>
      </c>
      <c r="O41" s="200"/>
      <c r="P41" s="199">
        <v>0</v>
      </c>
      <c r="Q41" s="200"/>
      <c r="R41" s="222"/>
      <c r="S41" s="119">
        <f>SUM(F41:Q41)</f>
        <v>58154.726399999985</v>
      </c>
    </row>
    <row r="42" spans="1:18" s="116" customFormat="1" ht="15" customHeight="1">
      <c r="A42" s="214" t="s">
        <v>44</v>
      </c>
      <c r="B42" s="216" t="s">
        <v>113</v>
      </c>
      <c r="C42" s="217"/>
      <c r="D42" s="220">
        <f>R42*100/R50</f>
        <v>0.2582340779840065</v>
      </c>
      <c r="E42" s="228">
        <f>Planilha!H204*1.28</f>
        <v>2070.1184</v>
      </c>
      <c r="F42" s="201"/>
      <c r="G42" s="202"/>
      <c r="H42" s="201"/>
      <c r="I42" s="202"/>
      <c r="J42" s="201"/>
      <c r="K42" s="202"/>
      <c r="L42" s="207"/>
      <c r="M42" s="208"/>
      <c r="N42" s="201"/>
      <c r="O42" s="202"/>
      <c r="P42" s="201">
        <v>1</v>
      </c>
      <c r="Q42" s="202"/>
      <c r="R42" s="222">
        <f>P43</f>
        <v>2070.1184</v>
      </c>
    </row>
    <row r="43" spans="1:19" s="116" customFormat="1" ht="15" customHeight="1">
      <c r="A43" s="215"/>
      <c r="B43" s="218" t="s">
        <v>113</v>
      </c>
      <c r="C43" s="219"/>
      <c r="D43" s="221"/>
      <c r="E43" s="229"/>
      <c r="F43" s="199">
        <v>0</v>
      </c>
      <c r="G43" s="200"/>
      <c r="H43" s="199">
        <v>0</v>
      </c>
      <c r="I43" s="200"/>
      <c r="J43" s="199"/>
      <c r="K43" s="200"/>
      <c r="L43" s="225">
        <v>0</v>
      </c>
      <c r="M43" s="226"/>
      <c r="N43" s="199">
        <v>0</v>
      </c>
      <c r="O43" s="200"/>
      <c r="P43" s="199">
        <f>E42</f>
        <v>2070.1184</v>
      </c>
      <c r="Q43" s="200"/>
      <c r="R43" s="222"/>
      <c r="S43" s="119" t="e">
        <f>#REF!</f>
        <v>#REF!</v>
      </c>
    </row>
    <row r="44" spans="1:18" s="116" customFormat="1" ht="15" customHeight="1">
      <c r="A44" s="214" t="s">
        <v>46</v>
      </c>
      <c r="B44" s="216" t="s">
        <v>89</v>
      </c>
      <c r="C44" s="217"/>
      <c r="D44" s="220">
        <f>R44*100/R50</f>
        <v>7.536102222005756</v>
      </c>
      <c r="E44" s="228">
        <f>Planilha!H209*1.28</f>
        <v>60412.72320000001</v>
      </c>
      <c r="F44" s="197">
        <v>0.15</v>
      </c>
      <c r="G44" s="198"/>
      <c r="H44" s="197">
        <v>0.15</v>
      </c>
      <c r="I44" s="198"/>
      <c r="J44" s="197">
        <v>0.15</v>
      </c>
      <c r="K44" s="198"/>
      <c r="L44" s="197">
        <v>0.15</v>
      </c>
      <c r="M44" s="198"/>
      <c r="N44" s="197">
        <v>0.2</v>
      </c>
      <c r="O44" s="198"/>
      <c r="P44" s="197">
        <v>0.2</v>
      </c>
      <c r="Q44" s="198"/>
      <c r="R44" s="222">
        <f>F45+H45+J45+L45+N45+P45</f>
        <v>60412.7232</v>
      </c>
    </row>
    <row r="45" spans="1:19" s="116" customFormat="1" ht="15" customHeight="1">
      <c r="A45" s="215"/>
      <c r="B45" s="218"/>
      <c r="C45" s="219"/>
      <c r="D45" s="221"/>
      <c r="E45" s="229"/>
      <c r="F45" s="199">
        <f>E44*0.15</f>
        <v>9061.90848</v>
      </c>
      <c r="G45" s="200"/>
      <c r="H45" s="199">
        <f>E44*0.15</f>
        <v>9061.90848</v>
      </c>
      <c r="I45" s="200"/>
      <c r="J45" s="199">
        <f>E44*0.15</f>
        <v>9061.90848</v>
      </c>
      <c r="K45" s="200"/>
      <c r="L45" s="199">
        <f>E44*0.15</f>
        <v>9061.90848</v>
      </c>
      <c r="M45" s="200"/>
      <c r="N45" s="199">
        <f>E44*0.2</f>
        <v>12082.544640000002</v>
      </c>
      <c r="O45" s="200"/>
      <c r="P45" s="199">
        <f>E44*0.2</f>
        <v>12082.544640000002</v>
      </c>
      <c r="Q45" s="200"/>
      <c r="R45" s="222"/>
      <c r="S45" s="119">
        <f>SUM(F45:Q45)</f>
        <v>60412.7232</v>
      </c>
    </row>
    <row r="46" spans="1:18" s="116" customFormat="1" ht="15" customHeight="1">
      <c r="A46" s="214" t="s">
        <v>50</v>
      </c>
      <c r="B46" s="216" t="s">
        <v>51</v>
      </c>
      <c r="C46" s="217"/>
      <c r="D46" s="220">
        <f>R46*100/$R$50</f>
        <v>8.166588943310177</v>
      </c>
      <c r="E46" s="228">
        <f>Planilha!H217*1.28</f>
        <v>65466.98316800001</v>
      </c>
      <c r="F46" s="201"/>
      <c r="G46" s="202"/>
      <c r="H46" s="201"/>
      <c r="I46" s="202"/>
      <c r="J46" s="201"/>
      <c r="K46" s="202"/>
      <c r="L46" s="207">
        <v>0.5</v>
      </c>
      <c r="M46" s="208"/>
      <c r="N46" s="201">
        <v>0.2</v>
      </c>
      <c r="O46" s="202"/>
      <c r="P46" s="201">
        <v>0.3</v>
      </c>
      <c r="Q46" s="202"/>
      <c r="R46" s="222">
        <f>L47+N47+P47</f>
        <v>65466.98316800001</v>
      </c>
    </row>
    <row r="47" spans="1:19" s="116" customFormat="1" ht="15" customHeight="1">
      <c r="A47" s="215"/>
      <c r="B47" s="218"/>
      <c r="C47" s="219"/>
      <c r="D47" s="221"/>
      <c r="E47" s="229"/>
      <c r="F47" s="199">
        <v>0</v>
      </c>
      <c r="G47" s="200"/>
      <c r="H47" s="199">
        <v>0</v>
      </c>
      <c r="I47" s="200"/>
      <c r="J47" s="199">
        <v>0</v>
      </c>
      <c r="K47" s="200"/>
      <c r="L47" s="225">
        <f>E46*0.5</f>
        <v>32733.491584000007</v>
      </c>
      <c r="M47" s="226"/>
      <c r="N47" s="199">
        <f>E46*0.2</f>
        <v>13093.396633600003</v>
      </c>
      <c r="O47" s="200"/>
      <c r="P47" s="199">
        <f>E46*0.3</f>
        <v>19640.094950400002</v>
      </c>
      <c r="Q47" s="200"/>
      <c r="R47" s="222"/>
      <c r="S47" s="118" t="e">
        <f>#REF!+#REF!</f>
        <v>#REF!</v>
      </c>
    </row>
    <row r="48" spans="1:18" s="116" customFormat="1" ht="15" customHeight="1">
      <c r="A48" s="214" t="s">
        <v>74</v>
      </c>
      <c r="B48" s="216" t="s">
        <v>54</v>
      </c>
      <c r="C48" s="217"/>
      <c r="D48" s="220">
        <f>R48*100/R50</f>
        <v>2.836769111384412</v>
      </c>
      <c r="E48" s="228">
        <f>Planilha!H229*1.28</f>
        <v>22740.793856</v>
      </c>
      <c r="F48" s="201"/>
      <c r="G48" s="202"/>
      <c r="H48" s="201"/>
      <c r="I48" s="202"/>
      <c r="J48" s="201"/>
      <c r="K48" s="202"/>
      <c r="L48" s="207"/>
      <c r="M48" s="208"/>
      <c r="N48" s="201">
        <v>0.5</v>
      </c>
      <c r="O48" s="202"/>
      <c r="P48" s="201">
        <v>0.5</v>
      </c>
      <c r="Q48" s="202"/>
      <c r="R48" s="222">
        <f>N49+P49</f>
        <v>22740.793856</v>
      </c>
    </row>
    <row r="49" spans="1:22" s="116" customFormat="1" ht="15" customHeight="1" thickBot="1">
      <c r="A49" s="244"/>
      <c r="B49" s="245"/>
      <c r="C49" s="246"/>
      <c r="D49" s="237"/>
      <c r="E49" s="267"/>
      <c r="F49" s="203">
        <v>0</v>
      </c>
      <c r="G49" s="204"/>
      <c r="H49" s="203">
        <v>0</v>
      </c>
      <c r="I49" s="204"/>
      <c r="J49" s="203">
        <v>0</v>
      </c>
      <c r="K49" s="204"/>
      <c r="L49" s="203">
        <v>0</v>
      </c>
      <c r="M49" s="204"/>
      <c r="N49" s="203">
        <f>E48*0.5</f>
        <v>11370.396928</v>
      </c>
      <c r="O49" s="204"/>
      <c r="P49" s="203">
        <f>E48*0.5</f>
        <v>11370.396928</v>
      </c>
      <c r="Q49" s="204"/>
      <c r="R49" s="243"/>
      <c r="S49" s="119">
        <f>SUM(F49:Q49)</f>
        <v>22740.793856</v>
      </c>
      <c r="V49" s="118"/>
    </row>
    <row r="50" spans="1:18" s="116" customFormat="1" ht="24.75" customHeight="1">
      <c r="A50" s="231" t="s">
        <v>75</v>
      </c>
      <c r="B50" s="232"/>
      <c r="C50" s="232" t="s">
        <v>76</v>
      </c>
      <c r="D50" s="232"/>
      <c r="E50" s="101">
        <f>SUM(E14:E49)</f>
        <v>801644.157952</v>
      </c>
      <c r="F50" s="191">
        <f>F15+F17+F19+F21+F23+F25+F27+F29+F45+F49</f>
        <v>237996.8067712</v>
      </c>
      <c r="G50" s="192"/>
      <c r="H50" s="191">
        <f>H15+H21+H27+H31+H33+H45</f>
        <v>104731.51384319998</v>
      </c>
      <c r="I50" s="192"/>
      <c r="J50" s="191">
        <f>J15+J31+J33+J39+J45</f>
        <v>96249.33643519999</v>
      </c>
      <c r="K50" s="192"/>
      <c r="L50" s="191">
        <f>L15+L23+L25+L33+L39+L41+L45+L47</f>
        <v>129212.76552959999</v>
      </c>
      <c r="M50" s="192"/>
      <c r="N50" s="191">
        <f>N15+N23+N25+N35+N37+N41+N45+N47+N49</f>
        <v>116878.29728</v>
      </c>
      <c r="O50" s="192"/>
      <c r="P50" s="191">
        <f>P15+P23+P25+P35+P37+P45+P47+P49</f>
        <v>114505.31969280001</v>
      </c>
      <c r="Q50" s="192"/>
      <c r="R50" s="211">
        <f>SUM(R14:R49)</f>
        <v>801644.157952</v>
      </c>
    </row>
    <row r="51" spans="1:18" s="116" customFormat="1" ht="24.75" customHeight="1">
      <c r="A51" s="233"/>
      <c r="B51" s="234"/>
      <c r="C51" s="235" t="s">
        <v>77</v>
      </c>
      <c r="D51" s="235"/>
      <c r="E51" s="97"/>
      <c r="F51" s="193">
        <f>F50</f>
        <v>237996.8067712</v>
      </c>
      <c r="G51" s="236"/>
      <c r="H51" s="193">
        <f>F51+H50</f>
        <v>342728.32061439997</v>
      </c>
      <c r="I51" s="194"/>
      <c r="J51" s="193">
        <f>H51+J50</f>
        <v>438977.6570496</v>
      </c>
      <c r="K51" s="194"/>
      <c r="L51" s="193">
        <f>J51+L50</f>
        <v>568190.4225792</v>
      </c>
      <c r="M51" s="194"/>
      <c r="N51" s="193">
        <f>J51+N50</f>
        <v>555855.9543296</v>
      </c>
      <c r="O51" s="194"/>
      <c r="P51" s="193">
        <f>L51+P50</f>
        <v>682695.7422720001</v>
      </c>
      <c r="Q51" s="194"/>
      <c r="R51" s="212"/>
    </row>
    <row r="52" spans="1:18" s="116" customFormat="1" ht="24.75" customHeight="1">
      <c r="A52" s="241" t="s">
        <v>78</v>
      </c>
      <c r="B52" s="235"/>
      <c r="C52" s="234" t="s">
        <v>79</v>
      </c>
      <c r="D52" s="234"/>
      <c r="E52" s="98"/>
      <c r="F52" s="240">
        <f>F50*100/$R$50</f>
        <v>29.688584942628687</v>
      </c>
      <c r="G52" s="236"/>
      <c r="H52" s="193">
        <f>H50*100/R50</f>
        <v>13.064588920695531</v>
      </c>
      <c r="I52" s="194"/>
      <c r="J52" s="193">
        <f>J50*100/R50</f>
        <v>12.006491344126168</v>
      </c>
      <c r="K52" s="194"/>
      <c r="L52" s="240">
        <f>L50*100/R50</f>
        <v>16.118469054861727</v>
      </c>
      <c r="M52" s="236"/>
      <c r="N52" s="193">
        <f>N50*100/P50</f>
        <v>102.07237322559888</v>
      </c>
      <c r="O52" s="194"/>
      <c r="P52" s="193">
        <f>P50*100/R50</f>
        <v>14.28380891408632</v>
      </c>
      <c r="Q52" s="194"/>
      <c r="R52" s="212"/>
    </row>
    <row r="53" spans="1:18" s="116" customFormat="1" ht="33.75" customHeight="1" thickBot="1">
      <c r="A53" s="242"/>
      <c r="B53" s="230"/>
      <c r="C53" s="230" t="s">
        <v>80</v>
      </c>
      <c r="D53" s="230"/>
      <c r="E53" s="99"/>
      <c r="F53" s="238">
        <f>F52</f>
        <v>29.688584942628687</v>
      </c>
      <c r="G53" s="239"/>
      <c r="H53" s="195">
        <f>F53+H52</f>
        <v>42.75317386332422</v>
      </c>
      <c r="I53" s="196"/>
      <c r="J53" s="195">
        <f>H53+J52</f>
        <v>54.75966520745039</v>
      </c>
      <c r="K53" s="196"/>
      <c r="L53" s="238">
        <f>J53+L52</f>
        <v>70.87813426231212</v>
      </c>
      <c r="M53" s="239"/>
      <c r="N53" s="195">
        <f>J53+N52</f>
        <v>156.83203843304926</v>
      </c>
      <c r="O53" s="196"/>
      <c r="P53" s="195">
        <f>L53+P52</f>
        <v>85.16194317639844</v>
      </c>
      <c r="Q53" s="196"/>
      <c r="R53" s="213"/>
    </row>
    <row r="54" spans="1:18" s="116" customFormat="1" ht="18.75" customHeight="1">
      <c r="A54" s="252" t="s">
        <v>643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1:18" s="116" customFormat="1" ht="18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</row>
    <row r="56" spans="4:5" s="116" customFormat="1" ht="15.75" customHeight="1">
      <c r="D56" s="121"/>
      <c r="E56" s="121"/>
    </row>
    <row r="57" spans="1:18" s="116" customFormat="1" ht="19.5" customHeight="1">
      <c r="A57" s="209" t="s">
        <v>638</v>
      </c>
      <c r="B57" s="209"/>
      <c r="C57" s="209"/>
      <c r="D57" s="209"/>
      <c r="E57" s="209"/>
      <c r="F57" s="209"/>
      <c r="G57" s="209"/>
      <c r="H57" s="209"/>
      <c r="I57" s="209" t="s">
        <v>485</v>
      </c>
      <c r="J57" s="209"/>
      <c r="K57" s="209"/>
      <c r="L57" s="209"/>
      <c r="M57" s="209"/>
      <c r="N57" s="209"/>
      <c r="O57" s="209"/>
      <c r="P57" s="209"/>
      <c r="Q57" s="209"/>
      <c r="R57" s="209"/>
    </row>
    <row r="58" spans="1:18" s="116" customFormat="1" ht="19.5" customHeight="1">
      <c r="A58" s="210" t="s">
        <v>639</v>
      </c>
      <c r="B58" s="210"/>
      <c r="C58" s="210"/>
      <c r="D58" s="210"/>
      <c r="E58" s="210"/>
      <c r="F58" s="210"/>
      <c r="G58" s="210"/>
      <c r="H58" s="210"/>
      <c r="I58" s="210" t="s">
        <v>156</v>
      </c>
      <c r="J58" s="210"/>
      <c r="K58" s="210"/>
      <c r="L58" s="210"/>
      <c r="M58" s="210"/>
      <c r="N58" s="210"/>
      <c r="O58" s="210"/>
      <c r="P58" s="210"/>
      <c r="Q58" s="210"/>
      <c r="R58" s="210"/>
    </row>
    <row r="59" spans="7:18" ht="15.75"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/>
    </row>
    <row r="60" spans="7:18" ht="12.75"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/>
    </row>
    <row r="61" ht="12.75">
      <c r="R61"/>
    </row>
    <row r="62" ht="12.75">
      <c r="R62"/>
    </row>
    <row r="63" ht="12.75">
      <c r="R63"/>
    </row>
    <row r="64" ht="12.75">
      <c r="R64"/>
    </row>
    <row r="65" ht="12.75">
      <c r="R65"/>
    </row>
    <row r="66" ht="12.75">
      <c r="R66"/>
    </row>
    <row r="67" ht="12.75">
      <c r="R67"/>
    </row>
    <row r="68" ht="12.75">
      <c r="R68"/>
    </row>
    <row r="69" ht="12.75">
      <c r="R69"/>
    </row>
    <row r="70" ht="12.75">
      <c r="R70"/>
    </row>
    <row r="71" ht="12.75">
      <c r="R71"/>
    </row>
    <row r="72" ht="12.75">
      <c r="R72"/>
    </row>
    <row r="73" ht="12.75">
      <c r="R73"/>
    </row>
    <row r="74" ht="12.75">
      <c r="R74"/>
    </row>
    <row r="75" ht="12.75">
      <c r="R75"/>
    </row>
    <row r="76" ht="12.75">
      <c r="R76"/>
    </row>
    <row r="77" ht="12.75">
      <c r="R77"/>
    </row>
    <row r="78" ht="12.75">
      <c r="R78"/>
    </row>
    <row r="79" ht="12.75">
      <c r="R79"/>
    </row>
    <row r="80" ht="12.75">
      <c r="R80"/>
    </row>
    <row r="81" ht="12.75">
      <c r="R81"/>
    </row>
    <row r="82" ht="12.75">
      <c r="R82"/>
    </row>
    <row r="83" ht="12.75">
      <c r="R83"/>
    </row>
    <row r="84" ht="12.75">
      <c r="R84"/>
    </row>
    <row r="85" ht="12.75">
      <c r="R85"/>
    </row>
    <row r="86" ht="12.75">
      <c r="R86"/>
    </row>
    <row r="87" ht="12.75">
      <c r="R87"/>
    </row>
    <row r="88" ht="12.75">
      <c r="R88"/>
    </row>
    <row r="89" ht="12.75">
      <c r="R89"/>
    </row>
    <row r="90" ht="12.75">
      <c r="R90"/>
    </row>
    <row r="91" ht="12.75">
      <c r="R91"/>
    </row>
    <row r="92" ht="12.75">
      <c r="R92"/>
    </row>
    <row r="93" ht="12.75">
      <c r="R93"/>
    </row>
    <row r="94" ht="12.75">
      <c r="R94"/>
    </row>
    <row r="95" ht="12.75">
      <c r="R95"/>
    </row>
    <row r="96" ht="12.75">
      <c r="R96"/>
    </row>
    <row r="97" ht="12.75">
      <c r="R97"/>
    </row>
    <row r="98" ht="12.75">
      <c r="R98"/>
    </row>
    <row r="99" ht="12.75">
      <c r="R99"/>
    </row>
    <row r="100" ht="12.75">
      <c r="R100"/>
    </row>
    <row r="101" ht="12.75">
      <c r="R101"/>
    </row>
    <row r="102" ht="12.75">
      <c r="R102"/>
    </row>
    <row r="103" ht="12.75">
      <c r="R103"/>
    </row>
    <row r="104" ht="12.75">
      <c r="R104"/>
    </row>
    <row r="105" ht="12.75">
      <c r="R105"/>
    </row>
    <row r="106" ht="12.75">
      <c r="R106"/>
    </row>
    <row r="107" ht="12.75">
      <c r="R107"/>
    </row>
    <row r="108" ht="12.75">
      <c r="R108"/>
    </row>
    <row r="109" ht="12.75">
      <c r="R109"/>
    </row>
    <row r="110" ht="12.75">
      <c r="R110"/>
    </row>
    <row r="111" ht="12.75">
      <c r="R111"/>
    </row>
    <row r="112" ht="12.75">
      <c r="R112"/>
    </row>
    <row r="113" ht="12.75">
      <c r="R113"/>
    </row>
    <row r="114" ht="12.75">
      <c r="R114"/>
    </row>
    <row r="115" ht="12.75">
      <c r="R115"/>
    </row>
    <row r="116" ht="12.75">
      <c r="R116"/>
    </row>
    <row r="117" ht="12.75">
      <c r="R117"/>
    </row>
    <row r="118" ht="12.75">
      <c r="R118"/>
    </row>
    <row r="119" ht="12.75">
      <c r="R119"/>
    </row>
    <row r="120" ht="12.75">
      <c r="R120"/>
    </row>
    <row r="121" ht="12.75">
      <c r="R121"/>
    </row>
    <row r="122" ht="12.75">
      <c r="R122"/>
    </row>
    <row r="123" ht="12.75">
      <c r="R123"/>
    </row>
    <row r="124" ht="12.75">
      <c r="R124"/>
    </row>
    <row r="125" ht="12.75">
      <c r="R125"/>
    </row>
    <row r="126" ht="12.75">
      <c r="R126"/>
    </row>
    <row r="127" ht="12.75">
      <c r="R127"/>
    </row>
    <row r="128" ht="12.75">
      <c r="R128"/>
    </row>
    <row r="129" ht="12.75">
      <c r="R129"/>
    </row>
    <row r="130" ht="12.75">
      <c r="R130"/>
    </row>
    <row r="131" ht="12.75">
      <c r="R131"/>
    </row>
    <row r="132" ht="12.75">
      <c r="R132"/>
    </row>
    <row r="133" ht="12.75">
      <c r="R133"/>
    </row>
    <row r="134" ht="12.75">
      <c r="R134"/>
    </row>
    <row r="135" ht="12.75">
      <c r="R135"/>
    </row>
    <row r="136" ht="12.75">
      <c r="R136"/>
    </row>
    <row r="137" ht="12.75">
      <c r="R137"/>
    </row>
    <row r="138" ht="12.75">
      <c r="R138"/>
    </row>
    <row r="139" ht="12.75">
      <c r="R139"/>
    </row>
    <row r="140" ht="12.75">
      <c r="R140"/>
    </row>
    <row r="141" ht="12.75">
      <c r="R141"/>
    </row>
    <row r="142" ht="12.75">
      <c r="R142"/>
    </row>
    <row r="143" ht="12.75">
      <c r="R143"/>
    </row>
    <row r="144" ht="12.75">
      <c r="R144"/>
    </row>
    <row r="145" ht="12.75">
      <c r="R145"/>
    </row>
    <row r="146" ht="12.75">
      <c r="R146"/>
    </row>
    <row r="147" ht="12.75">
      <c r="R147"/>
    </row>
    <row r="148" ht="12.75">
      <c r="R148"/>
    </row>
    <row r="149" ht="12.75">
      <c r="R149"/>
    </row>
    <row r="150" ht="12.75">
      <c r="R150"/>
    </row>
    <row r="151" ht="12.75">
      <c r="R151"/>
    </row>
    <row r="152" ht="12.75">
      <c r="R152"/>
    </row>
    <row r="153" ht="12.75">
      <c r="R153"/>
    </row>
    <row r="154" ht="12.75">
      <c r="R154"/>
    </row>
    <row r="155" ht="12.75">
      <c r="R155"/>
    </row>
    <row r="156" ht="12.75">
      <c r="R156"/>
    </row>
    <row r="157" ht="12.75">
      <c r="R157"/>
    </row>
    <row r="158" ht="12.75">
      <c r="R158"/>
    </row>
    <row r="159" ht="12.75">
      <c r="R159"/>
    </row>
    <row r="160" ht="12.75">
      <c r="R160"/>
    </row>
    <row r="161" ht="12.75">
      <c r="R161"/>
    </row>
    <row r="162" ht="12.75">
      <c r="R162"/>
    </row>
    <row r="163" ht="12.75">
      <c r="R163"/>
    </row>
    <row r="164" ht="12.75">
      <c r="R164"/>
    </row>
    <row r="165" ht="12.75">
      <c r="R165"/>
    </row>
    <row r="166" ht="12.75">
      <c r="R166"/>
    </row>
    <row r="167" ht="12.75">
      <c r="R167"/>
    </row>
    <row r="168" ht="12.75">
      <c r="R168"/>
    </row>
    <row r="169" ht="12.75">
      <c r="R169"/>
    </row>
    <row r="170" ht="12.75">
      <c r="R170"/>
    </row>
    <row r="171" ht="12.75">
      <c r="R171"/>
    </row>
    <row r="172" ht="12.75">
      <c r="R172"/>
    </row>
    <row r="173" ht="12.75">
      <c r="R173"/>
    </row>
    <row r="174" ht="12.75">
      <c r="R174"/>
    </row>
    <row r="175" ht="12.75">
      <c r="R175"/>
    </row>
    <row r="176" ht="12.75">
      <c r="R176"/>
    </row>
    <row r="177" ht="12.75">
      <c r="R177"/>
    </row>
    <row r="178" ht="12.75">
      <c r="R178"/>
    </row>
    <row r="179" ht="12.75">
      <c r="R179"/>
    </row>
    <row r="180" ht="12.75">
      <c r="R180"/>
    </row>
    <row r="181" ht="12.75">
      <c r="R181"/>
    </row>
    <row r="182" ht="12.75">
      <c r="R182"/>
    </row>
    <row r="183" ht="12.75">
      <c r="R183"/>
    </row>
    <row r="184" ht="12.75">
      <c r="R184"/>
    </row>
    <row r="185" ht="12.75">
      <c r="R185"/>
    </row>
    <row r="186" ht="12.75">
      <c r="R186"/>
    </row>
    <row r="187" ht="12.75">
      <c r="R187"/>
    </row>
    <row r="188" ht="12.75">
      <c r="R188"/>
    </row>
    <row r="189" ht="12.75">
      <c r="R189"/>
    </row>
    <row r="190" ht="12.75">
      <c r="R190"/>
    </row>
    <row r="191" ht="12.75">
      <c r="R191"/>
    </row>
    <row r="192" ht="12.75">
      <c r="R192"/>
    </row>
    <row r="193" ht="12.75">
      <c r="R193"/>
    </row>
    <row r="194" ht="12.75">
      <c r="R194"/>
    </row>
    <row r="195" ht="12.75">
      <c r="R195"/>
    </row>
    <row r="196" ht="12.75">
      <c r="R196"/>
    </row>
    <row r="197" ht="12.75">
      <c r="R197"/>
    </row>
    <row r="198" ht="12.75">
      <c r="R198"/>
    </row>
    <row r="199" ht="12.75">
      <c r="R199"/>
    </row>
    <row r="200" ht="12.75">
      <c r="R200"/>
    </row>
    <row r="201" ht="12.75">
      <c r="R201"/>
    </row>
    <row r="202" ht="12.75">
      <c r="R202"/>
    </row>
    <row r="203" ht="12.75">
      <c r="R203"/>
    </row>
    <row r="204" ht="12.75">
      <c r="R204"/>
    </row>
    <row r="205" ht="12.75">
      <c r="R205"/>
    </row>
    <row r="206" ht="12.75">
      <c r="R206"/>
    </row>
    <row r="207" ht="12.75">
      <c r="R207"/>
    </row>
    <row r="208" ht="12.75">
      <c r="R208"/>
    </row>
    <row r="209" ht="12.75">
      <c r="R209"/>
    </row>
    <row r="210" ht="12.75">
      <c r="R210"/>
    </row>
    <row r="211" ht="12.75">
      <c r="R211"/>
    </row>
    <row r="212" ht="12.75">
      <c r="R212"/>
    </row>
    <row r="213" ht="12.75">
      <c r="R213"/>
    </row>
    <row r="214" ht="12.75">
      <c r="R214"/>
    </row>
    <row r="215" ht="12.75">
      <c r="R215"/>
    </row>
    <row r="216" ht="12.75">
      <c r="R216"/>
    </row>
    <row r="217" ht="12.75">
      <c r="R217"/>
    </row>
    <row r="218" ht="12.75">
      <c r="R218"/>
    </row>
    <row r="219" ht="12.75">
      <c r="R219"/>
    </row>
    <row r="220" ht="12.75">
      <c r="R220"/>
    </row>
    <row r="221" ht="12.75">
      <c r="R221"/>
    </row>
    <row r="222" ht="12.75">
      <c r="R222"/>
    </row>
    <row r="223" ht="12.75">
      <c r="R223"/>
    </row>
    <row r="224" ht="12.75">
      <c r="R224"/>
    </row>
    <row r="225" ht="12.75">
      <c r="R225"/>
    </row>
    <row r="226" ht="12.75">
      <c r="R226"/>
    </row>
    <row r="227" ht="12.75">
      <c r="R227"/>
    </row>
    <row r="228" ht="12.75">
      <c r="R228"/>
    </row>
    <row r="229" ht="12.75">
      <c r="R229"/>
    </row>
    <row r="230" ht="12.75">
      <c r="R230"/>
    </row>
    <row r="231" ht="12.75">
      <c r="R231"/>
    </row>
    <row r="232" ht="12.75">
      <c r="R232"/>
    </row>
    <row r="233" ht="12.75">
      <c r="R233"/>
    </row>
    <row r="234" ht="12.75">
      <c r="R234"/>
    </row>
    <row r="235" ht="12.75">
      <c r="R235"/>
    </row>
    <row r="236" ht="12.75">
      <c r="R236"/>
    </row>
    <row r="237" ht="12.75">
      <c r="R237"/>
    </row>
    <row r="238" ht="12.75">
      <c r="R238"/>
    </row>
    <row r="239" ht="12.75">
      <c r="R239"/>
    </row>
    <row r="240" ht="12.75">
      <c r="R240"/>
    </row>
    <row r="241" ht="12.75">
      <c r="R241"/>
    </row>
    <row r="242" ht="12.75">
      <c r="R242"/>
    </row>
    <row r="243" ht="12.75">
      <c r="R243"/>
    </row>
    <row r="244" ht="12.75">
      <c r="R244"/>
    </row>
    <row r="245" ht="12.75">
      <c r="R245"/>
    </row>
    <row r="246" ht="12.75">
      <c r="R246"/>
    </row>
    <row r="247" ht="12.75">
      <c r="R247"/>
    </row>
    <row r="248" ht="12.75">
      <c r="R248"/>
    </row>
    <row r="249" ht="12.75">
      <c r="R249"/>
    </row>
    <row r="250" ht="12.75">
      <c r="R250"/>
    </row>
    <row r="251" ht="12.75">
      <c r="R251"/>
    </row>
    <row r="252" ht="12.75">
      <c r="R252"/>
    </row>
    <row r="253" ht="12.75">
      <c r="R253"/>
    </row>
  </sheetData>
  <sheetProtection/>
  <mergeCells count="356">
    <mergeCell ref="E34:E35"/>
    <mergeCell ref="E14:E15"/>
    <mergeCell ref="E16:E17"/>
    <mergeCell ref="E18:E19"/>
    <mergeCell ref="E20:E21"/>
    <mergeCell ref="E22:E23"/>
    <mergeCell ref="E44:E45"/>
    <mergeCell ref="E26:E27"/>
    <mergeCell ref="E28:E29"/>
    <mergeCell ref="E30:E31"/>
    <mergeCell ref="E32:E33"/>
    <mergeCell ref="L49:M49"/>
    <mergeCell ref="L40:M40"/>
    <mergeCell ref="L32:M32"/>
    <mergeCell ref="L31:M31"/>
    <mergeCell ref="L34:M34"/>
    <mergeCell ref="L50:M50"/>
    <mergeCell ref="E48:E49"/>
    <mergeCell ref="E36:E37"/>
    <mergeCell ref="E38:E39"/>
    <mergeCell ref="E40:E41"/>
    <mergeCell ref="E42:E43"/>
    <mergeCell ref="L42:M42"/>
    <mergeCell ref="J37:K37"/>
    <mergeCell ref="J50:K50"/>
    <mergeCell ref="L41:M41"/>
    <mergeCell ref="P50:Q50"/>
    <mergeCell ref="L47:M47"/>
    <mergeCell ref="P47:Q47"/>
    <mergeCell ref="L48:M48"/>
    <mergeCell ref="P53:Q53"/>
    <mergeCell ref="L51:M51"/>
    <mergeCell ref="P51:Q51"/>
    <mergeCell ref="L52:M52"/>
    <mergeCell ref="P52:Q52"/>
    <mergeCell ref="L53:M53"/>
    <mergeCell ref="P42:Q42"/>
    <mergeCell ref="L43:M43"/>
    <mergeCell ref="P43:Q43"/>
    <mergeCell ref="P48:Q48"/>
    <mergeCell ref="L44:M44"/>
    <mergeCell ref="P44:Q44"/>
    <mergeCell ref="L45:M45"/>
    <mergeCell ref="P45:Q45"/>
    <mergeCell ref="N42:O42"/>
    <mergeCell ref="N43:O43"/>
    <mergeCell ref="P34:Q34"/>
    <mergeCell ref="L35:M35"/>
    <mergeCell ref="P35:Q35"/>
    <mergeCell ref="P40:Q40"/>
    <mergeCell ref="L39:M39"/>
    <mergeCell ref="P39:Q39"/>
    <mergeCell ref="L36:M36"/>
    <mergeCell ref="P36:Q36"/>
    <mergeCell ref="L38:M38"/>
    <mergeCell ref="P37:Q37"/>
    <mergeCell ref="P25:Q25"/>
    <mergeCell ref="L26:M26"/>
    <mergeCell ref="P26:Q26"/>
    <mergeCell ref="P27:Q27"/>
    <mergeCell ref="P32:Q32"/>
    <mergeCell ref="L33:M33"/>
    <mergeCell ref="P33:Q33"/>
    <mergeCell ref="L29:M29"/>
    <mergeCell ref="P29:Q29"/>
    <mergeCell ref="N29:O29"/>
    <mergeCell ref="L19:M19"/>
    <mergeCell ref="P19:Q19"/>
    <mergeCell ref="L23:M23"/>
    <mergeCell ref="P23:Q23"/>
    <mergeCell ref="L24:M24"/>
    <mergeCell ref="P24:Q24"/>
    <mergeCell ref="P22:Q22"/>
    <mergeCell ref="N20:O20"/>
    <mergeCell ref="N21:O21"/>
    <mergeCell ref="N22:O22"/>
    <mergeCell ref="P13:Q13"/>
    <mergeCell ref="L14:M14"/>
    <mergeCell ref="P14:Q14"/>
    <mergeCell ref="L15:M15"/>
    <mergeCell ref="P15:Q15"/>
    <mergeCell ref="P17:Q17"/>
    <mergeCell ref="L16:M16"/>
    <mergeCell ref="P16:Q16"/>
    <mergeCell ref="L17:M17"/>
    <mergeCell ref="N13:O13"/>
    <mergeCell ref="A9:R9"/>
    <mergeCell ref="A7:R7"/>
    <mergeCell ref="A6:R6"/>
    <mergeCell ref="A5:R5"/>
    <mergeCell ref="F30:G30"/>
    <mergeCell ref="F31:G31"/>
    <mergeCell ref="H30:I30"/>
    <mergeCell ref="H31:I31"/>
    <mergeCell ref="L30:M30"/>
    <mergeCell ref="P30:Q30"/>
    <mergeCell ref="A12:R12"/>
    <mergeCell ref="B13:C13"/>
    <mergeCell ref="F13:G13"/>
    <mergeCell ref="D14:D15"/>
    <mergeCell ref="F14:G14"/>
    <mergeCell ref="L13:M13"/>
    <mergeCell ref="H13:I13"/>
    <mergeCell ref="J13:K13"/>
    <mergeCell ref="A14:A15"/>
    <mergeCell ref="B14:C15"/>
    <mergeCell ref="J14:K14"/>
    <mergeCell ref="R14:R15"/>
    <mergeCell ref="F15:G15"/>
    <mergeCell ref="R16:R17"/>
    <mergeCell ref="A16:A17"/>
    <mergeCell ref="B16:C17"/>
    <mergeCell ref="D16:D17"/>
    <mergeCell ref="F16:G16"/>
    <mergeCell ref="F17:G17"/>
    <mergeCell ref="H17:I17"/>
    <mergeCell ref="A18:A19"/>
    <mergeCell ref="B18:C19"/>
    <mergeCell ref="D18:D19"/>
    <mergeCell ref="F18:G18"/>
    <mergeCell ref="F19:G19"/>
    <mergeCell ref="J19:K19"/>
    <mergeCell ref="R18:R19"/>
    <mergeCell ref="J21:K21"/>
    <mergeCell ref="L20:M20"/>
    <mergeCell ref="P20:Q20"/>
    <mergeCell ref="J18:K18"/>
    <mergeCell ref="J20:K20"/>
    <mergeCell ref="L18:M18"/>
    <mergeCell ref="P18:Q18"/>
    <mergeCell ref="L21:M21"/>
    <mergeCell ref="P21:Q21"/>
    <mergeCell ref="R20:R21"/>
    <mergeCell ref="A20:A21"/>
    <mergeCell ref="B20:C21"/>
    <mergeCell ref="D20:D21"/>
    <mergeCell ref="A22:A23"/>
    <mergeCell ref="B22:C23"/>
    <mergeCell ref="D22:D23"/>
    <mergeCell ref="R22:R23"/>
    <mergeCell ref="J23:K23"/>
    <mergeCell ref="L22:M22"/>
    <mergeCell ref="A24:A25"/>
    <mergeCell ref="B24:C25"/>
    <mergeCell ref="D24:D25"/>
    <mergeCell ref="E24:E25"/>
    <mergeCell ref="R24:R25"/>
    <mergeCell ref="A54:R54"/>
    <mergeCell ref="A26:A27"/>
    <mergeCell ref="B26:C27"/>
    <mergeCell ref="P31:Q31"/>
    <mergeCell ref="L25:M25"/>
    <mergeCell ref="D26:D27"/>
    <mergeCell ref="F26:G26"/>
    <mergeCell ref="F27:G27"/>
    <mergeCell ref="L27:M27"/>
    <mergeCell ref="R28:R29"/>
    <mergeCell ref="R26:R27"/>
    <mergeCell ref="L28:M28"/>
    <mergeCell ref="P28:Q28"/>
    <mergeCell ref="H26:I26"/>
    <mergeCell ref="H27:I27"/>
    <mergeCell ref="A28:A29"/>
    <mergeCell ref="B28:C29"/>
    <mergeCell ref="D28:D29"/>
    <mergeCell ref="F28:G28"/>
    <mergeCell ref="F29:G29"/>
    <mergeCell ref="H28:I28"/>
    <mergeCell ref="H29:I29"/>
    <mergeCell ref="F34:G34"/>
    <mergeCell ref="D34:D35"/>
    <mergeCell ref="F35:G35"/>
    <mergeCell ref="A32:A33"/>
    <mergeCell ref="B32:C33"/>
    <mergeCell ref="D32:D33"/>
    <mergeCell ref="A34:A35"/>
    <mergeCell ref="B34:C35"/>
    <mergeCell ref="F32:G32"/>
    <mergeCell ref="F33:G33"/>
    <mergeCell ref="A38:A39"/>
    <mergeCell ref="B38:C39"/>
    <mergeCell ref="D38:D39"/>
    <mergeCell ref="F38:G38"/>
    <mergeCell ref="F39:G39"/>
    <mergeCell ref="B36:C37"/>
    <mergeCell ref="D36:D37"/>
    <mergeCell ref="F36:G36"/>
    <mergeCell ref="F37:G37"/>
    <mergeCell ref="A36:A37"/>
    <mergeCell ref="R46:R47"/>
    <mergeCell ref="B46:C47"/>
    <mergeCell ref="D46:D47"/>
    <mergeCell ref="F46:G46"/>
    <mergeCell ref="F47:G47"/>
    <mergeCell ref="L46:M46"/>
    <mergeCell ref="P38:Q38"/>
    <mergeCell ref="P41:Q41"/>
    <mergeCell ref="P46:Q46"/>
    <mergeCell ref="A52:B53"/>
    <mergeCell ref="C52:D52"/>
    <mergeCell ref="R48:R49"/>
    <mergeCell ref="J49:K49"/>
    <mergeCell ref="H51:I51"/>
    <mergeCell ref="A48:A49"/>
    <mergeCell ref="B48:C49"/>
    <mergeCell ref="P49:Q49"/>
    <mergeCell ref="D48:D49"/>
    <mergeCell ref="F48:G48"/>
    <mergeCell ref="F49:G49"/>
    <mergeCell ref="C50:D50"/>
    <mergeCell ref="F53:G53"/>
    <mergeCell ref="F50:G50"/>
    <mergeCell ref="F52:G52"/>
    <mergeCell ref="H53:I53"/>
    <mergeCell ref="J53:K53"/>
    <mergeCell ref="C53:D53"/>
    <mergeCell ref="A50:B51"/>
    <mergeCell ref="C51:D51"/>
    <mergeCell ref="F51:G51"/>
    <mergeCell ref="H50:I50"/>
    <mergeCell ref="H52:I52"/>
    <mergeCell ref="J51:K51"/>
    <mergeCell ref="A44:A45"/>
    <mergeCell ref="B44:C45"/>
    <mergeCell ref="D44:D45"/>
    <mergeCell ref="F44:G44"/>
    <mergeCell ref="F45:G45"/>
    <mergeCell ref="A46:A47"/>
    <mergeCell ref="E46:E47"/>
    <mergeCell ref="J48:K48"/>
    <mergeCell ref="J46:K46"/>
    <mergeCell ref="A40:A41"/>
    <mergeCell ref="A42:A43"/>
    <mergeCell ref="B42:C43"/>
    <mergeCell ref="D42:D43"/>
    <mergeCell ref="B40:C41"/>
    <mergeCell ref="D40:D41"/>
    <mergeCell ref="G59:Q59"/>
    <mergeCell ref="R38:R39"/>
    <mergeCell ref="R44:R45"/>
    <mergeCell ref="R40:R41"/>
    <mergeCell ref="F42:G42"/>
    <mergeCell ref="J41:K41"/>
    <mergeCell ref="F40:G40"/>
    <mergeCell ref="F41:G41"/>
    <mergeCell ref="J52:K52"/>
    <mergeCell ref="H49:I49"/>
    <mergeCell ref="F43:G43"/>
    <mergeCell ref="H34:I34"/>
    <mergeCell ref="R30:R31"/>
    <mergeCell ref="H33:I33"/>
    <mergeCell ref="R32:R33"/>
    <mergeCell ref="R34:R35"/>
    <mergeCell ref="R42:R43"/>
    <mergeCell ref="R36:R37"/>
    <mergeCell ref="L37:M37"/>
    <mergeCell ref="H32:I32"/>
    <mergeCell ref="J15:K15"/>
    <mergeCell ref="J24:K24"/>
    <mergeCell ref="J32:K32"/>
    <mergeCell ref="J16:K16"/>
    <mergeCell ref="J27:K27"/>
    <mergeCell ref="J29:K29"/>
    <mergeCell ref="J31:K31"/>
    <mergeCell ref="J25:K25"/>
    <mergeCell ref="J17:K17"/>
    <mergeCell ref="A30:A31"/>
    <mergeCell ref="B30:C31"/>
    <mergeCell ref="H14:I14"/>
    <mergeCell ref="H15:I15"/>
    <mergeCell ref="H16:I16"/>
    <mergeCell ref="H24:I24"/>
    <mergeCell ref="D30:D31"/>
    <mergeCell ref="H18:I18"/>
    <mergeCell ref="H19:I19"/>
    <mergeCell ref="F22:G22"/>
    <mergeCell ref="H20:I20"/>
    <mergeCell ref="H21:I21"/>
    <mergeCell ref="F24:G24"/>
    <mergeCell ref="F20:G20"/>
    <mergeCell ref="F21:G21"/>
    <mergeCell ref="H25:I25"/>
    <mergeCell ref="F25:G25"/>
    <mergeCell ref="F23:G23"/>
    <mergeCell ref="H22:I22"/>
    <mergeCell ref="H23:I23"/>
    <mergeCell ref="J33:K33"/>
    <mergeCell ref="J35:K35"/>
    <mergeCell ref="J34:K34"/>
    <mergeCell ref="J30:K30"/>
    <mergeCell ref="H35:I35"/>
    <mergeCell ref="H36:I36"/>
    <mergeCell ref="H37:I37"/>
    <mergeCell ref="H38:I38"/>
    <mergeCell ref="H39:I39"/>
    <mergeCell ref="J38:K38"/>
    <mergeCell ref="H48:I48"/>
    <mergeCell ref="J47:K47"/>
    <mergeCell ref="H45:I45"/>
    <mergeCell ref="H44:I44"/>
    <mergeCell ref="H46:I46"/>
    <mergeCell ref="H42:I42"/>
    <mergeCell ref="J43:K43"/>
    <mergeCell ref="H47:I47"/>
    <mergeCell ref="J44:K44"/>
    <mergeCell ref="J42:K42"/>
    <mergeCell ref="J22:K22"/>
    <mergeCell ref="J28:K28"/>
    <mergeCell ref="J26:K26"/>
    <mergeCell ref="J39:K39"/>
    <mergeCell ref="J45:K45"/>
    <mergeCell ref="J40:K40"/>
    <mergeCell ref="I57:R57"/>
    <mergeCell ref="I58:R58"/>
    <mergeCell ref="A57:H57"/>
    <mergeCell ref="A58:H58"/>
    <mergeCell ref="R50:R53"/>
    <mergeCell ref="D3:F3"/>
    <mergeCell ref="H40:I40"/>
    <mergeCell ref="H41:I41"/>
    <mergeCell ref="H43:I43"/>
    <mergeCell ref="J36:K36"/>
    <mergeCell ref="N14:O14"/>
    <mergeCell ref="N15:O15"/>
    <mergeCell ref="N16:O16"/>
    <mergeCell ref="N17:O17"/>
    <mergeCell ref="N18:O18"/>
    <mergeCell ref="N19:O19"/>
    <mergeCell ref="N23:O23"/>
    <mergeCell ref="N24:O24"/>
    <mergeCell ref="N25:O25"/>
    <mergeCell ref="N26:O26"/>
    <mergeCell ref="N27:O27"/>
    <mergeCell ref="N28:O28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50:O50"/>
    <mergeCell ref="N51:O51"/>
    <mergeCell ref="N52:O52"/>
    <mergeCell ref="N53:O53"/>
    <mergeCell ref="N44:O44"/>
    <mergeCell ref="N45:O45"/>
    <mergeCell ref="N46:O46"/>
    <mergeCell ref="N47:O47"/>
    <mergeCell ref="N48:O48"/>
    <mergeCell ref="N49:O49"/>
  </mergeCells>
  <printOptions/>
  <pageMargins left="1.5748031496062993" right="0.1968503937007874" top="0.1968503937007874" bottom="0.1968503937007874" header="0.5118110236220472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Romulo</cp:lastModifiedBy>
  <cp:lastPrinted>2021-08-18T11:56:44Z</cp:lastPrinted>
  <dcterms:created xsi:type="dcterms:W3CDTF">2009-06-02T19:51:52Z</dcterms:created>
  <dcterms:modified xsi:type="dcterms:W3CDTF">2021-09-10T18:36:54Z</dcterms:modified>
  <cp:category/>
  <cp:version/>
  <cp:contentType/>
  <cp:contentStatus/>
</cp:coreProperties>
</file>