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eonardo\DME-LBF\SEC EDUCAÇAO\DOM BOSCO 2020\"/>
    </mc:Choice>
  </mc:AlternateContent>
  <bookViews>
    <workbookView xWindow="0" yWindow="0" windowWidth="19200" windowHeight="8736" activeTab="1"/>
  </bookViews>
  <sheets>
    <sheet name="ORÇ DOM BOSCO" sheetId="12" r:id="rId1"/>
    <sheet name="CRONOG DOM BOSCO" sheetId="13" r:id="rId2"/>
  </sheets>
  <definedNames>
    <definedName name="_xlnm.Print_Area" localSheetId="0">'ORÇ DOM BOSCO'!$A$1:$J$65</definedName>
    <definedName name="_xlnm.Print_Titles" localSheetId="0">'ORÇ DOM BOSCO'!$1:$9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3" l="1"/>
  <c r="H25" i="13"/>
  <c r="G25" i="13"/>
  <c r="H24" i="13"/>
  <c r="G24" i="13"/>
  <c r="I18" i="13"/>
  <c r="I19" i="13"/>
  <c r="I20" i="13"/>
  <c r="I21" i="13"/>
  <c r="I22" i="13"/>
  <c r="I23" i="13"/>
  <c r="I17" i="13"/>
  <c r="I16" i="13"/>
  <c r="I51" i="12" l="1"/>
  <c r="H51" i="12"/>
  <c r="I45" i="12"/>
  <c r="H45" i="12"/>
  <c r="J40" i="12"/>
  <c r="I40" i="12"/>
  <c r="H40" i="12"/>
  <c r="I34" i="12"/>
  <c r="H34" i="12"/>
  <c r="I29" i="12"/>
  <c r="H59" i="12"/>
  <c r="I59" i="12"/>
  <c r="J59" i="12"/>
  <c r="J57" i="12"/>
  <c r="J54" i="12"/>
  <c r="J51" i="12"/>
  <c r="J45" i="12"/>
  <c r="J34" i="12"/>
  <c r="J29" i="12"/>
  <c r="J23" i="13"/>
  <c r="G23" i="13" s="1"/>
  <c r="J22" i="13"/>
  <c r="G22" i="13" s="1"/>
  <c r="J21" i="13"/>
  <c r="G21" i="13" s="1"/>
  <c r="J20" i="13"/>
  <c r="G20" i="13" s="1"/>
  <c r="J19" i="13"/>
  <c r="G19" i="13" s="1"/>
  <c r="J18" i="13"/>
  <c r="G18" i="13" s="1"/>
  <c r="J17" i="13"/>
  <c r="G17" i="13" s="1"/>
  <c r="J16" i="13"/>
  <c r="E21" i="13"/>
  <c r="C21" i="13"/>
  <c r="J24" i="13"/>
  <c r="K21" i="13" s="1"/>
  <c r="E18" i="13"/>
  <c r="C18" i="13"/>
  <c r="I37" i="12"/>
  <c r="I38" i="12"/>
  <c r="H37" i="12"/>
  <c r="J37" i="12" s="1"/>
  <c r="H38" i="12"/>
  <c r="J38" i="12" s="1"/>
  <c r="G16" i="13" l="1"/>
  <c r="E16" i="13"/>
  <c r="I27" i="12"/>
  <c r="J27" i="12" s="1"/>
  <c r="I28" i="12"/>
  <c r="J28" i="12" s="1"/>
  <c r="H27" i="12"/>
  <c r="H28" i="12"/>
  <c r="I43" i="12"/>
  <c r="I44" i="12"/>
  <c r="I42" i="12"/>
  <c r="H43" i="12"/>
  <c r="J43" i="12" s="1"/>
  <c r="H44" i="12"/>
  <c r="J44" i="12" s="1"/>
  <c r="H42" i="12"/>
  <c r="J42" i="12" s="1"/>
  <c r="I32" i="12"/>
  <c r="I33" i="12"/>
  <c r="H32" i="12"/>
  <c r="H33" i="12"/>
  <c r="J33" i="12" s="1"/>
  <c r="I31" i="12"/>
  <c r="H31" i="12"/>
  <c r="J31" i="12" s="1"/>
  <c r="H21" i="12"/>
  <c r="J32" i="12" l="1"/>
  <c r="I36" i="12"/>
  <c r="H36" i="12"/>
  <c r="J36" i="12" s="1"/>
  <c r="A11" i="13" l="1"/>
  <c r="A10" i="13"/>
  <c r="E47" i="12" l="1"/>
  <c r="E48" i="12" l="1"/>
  <c r="E23" i="12" s="1"/>
  <c r="E22" i="12"/>
  <c r="E25" i="12" l="1"/>
  <c r="I25" i="12" s="1"/>
  <c r="H25" i="12" l="1"/>
  <c r="J25" i="12" s="1"/>
  <c r="E49" i="12"/>
  <c r="H49" i="12" s="1"/>
  <c r="H48" i="12"/>
  <c r="I48" i="12"/>
  <c r="I26" i="12" l="1"/>
  <c r="I22" i="12"/>
  <c r="E24" i="12"/>
  <c r="J48" i="12"/>
  <c r="I49" i="12"/>
  <c r="J49" i="12" s="1"/>
  <c r="H26" i="12"/>
  <c r="J26" i="12" l="1"/>
  <c r="H47" i="12"/>
  <c r="H22" i="12"/>
  <c r="I47" i="12" l="1"/>
  <c r="J47" i="12" s="1"/>
  <c r="J22" i="12"/>
  <c r="H23" i="12"/>
  <c r="I23" i="12"/>
  <c r="J23" i="12" l="1"/>
  <c r="I24" i="12" l="1"/>
  <c r="H24" i="12"/>
  <c r="H29" i="12" s="1"/>
  <c r="I21" i="12"/>
  <c r="H56" i="12"/>
  <c r="H57" i="12" s="1"/>
  <c r="I56" i="12"/>
  <c r="I57" i="12" s="1"/>
  <c r="H18" i="12"/>
  <c r="I18" i="12"/>
  <c r="H39" i="12"/>
  <c r="I39" i="12"/>
  <c r="H50" i="12"/>
  <c r="I50" i="12"/>
  <c r="H53" i="12"/>
  <c r="I53" i="12"/>
  <c r="J50" i="12" l="1"/>
  <c r="J21" i="12"/>
  <c r="J24" i="12"/>
  <c r="J18" i="12"/>
  <c r="H19" i="12"/>
  <c r="I19" i="12"/>
  <c r="J53" i="12"/>
  <c r="J39" i="12"/>
  <c r="I54" i="12"/>
  <c r="H54" i="12"/>
  <c r="J56" i="12"/>
  <c r="E23" i="13" l="1"/>
  <c r="C23" i="13"/>
  <c r="E22" i="13"/>
  <c r="C22" i="13"/>
  <c r="E19" i="13"/>
  <c r="C19" i="13"/>
  <c r="H60" i="12"/>
  <c r="J19" i="12"/>
  <c r="C16" i="13" l="1"/>
  <c r="E20" i="13"/>
  <c r="C20" i="13"/>
  <c r="E17" i="13"/>
  <c r="E24" i="13" s="1"/>
  <c r="C17" i="13"/>
  <c r="C24" i="13" s="1"/>
  <c r="K18" i="13"/>
  <c r="K17" i="13"/>
  <c r="H61" i="12"/>
  <c r="I60" i="12" l="1"/>
  <c r="J60" i="12" s="1"/>
  <c r="J61" i="12" s="1"/>
  <c r="K16" i="13"/>
  <c r="K19" i="13"/>
  <c r="K20" i="13"/>
  <c r="K22" i="13"/>
  <c r="K23" i="13"/>
  <c r="C25" i="13"/>
  <c r="E25" i="13" s="1"/>
  <c r="D24" i="13"/>
  <c r="D25" i="13" s="1"/>
  <c r="F24" i="13"/>
  <c r="F25" i="13" s="1"/>
  <c r="I61" i="12" l="1"/>
  <c r="K24" i="13"/>
</calcChain>
</file>

<file path=xl/sharedStrings.xml><?xml version="1.0" encoding="utf-8"?>
<sst xmlns="http://schemas.openxmlformats.org/spreadsheetml/2006/main" count="176" uniqueCount="123">
  <si>
    <t>ITEM</t>
  </si>
  <si>
    <t>UN</t>
  </si>
  <si>
    <t>QTD</t>
  </si>
  <si>
    <t>U.MAT.</t>
  </si>
  <si>
    <t>T. MAT.</t>
  </si>
  <si>
    <t xml:space="preserve">T. MO. </t>
  </si>
  <si>
    <t>T. GERAL</t>
  </si>
  <si>
    <t>ESTADO DE GOIÁS</t>
  </si>
  <si>
    <t>1.1</t>
  </si>
  <si>
    <t>TOTAL PARCIAL</t>
  </si>
  <si>
    <t>TOTAL GERAL</t>
  </si>
  <si>
    <t>TOTAL DO ITEM</t>
  </si>
  <si>
    <t>DISCRIMINAÇÃO</t>
  </si>
  <si>
    <t>5.1</t>
  </si>
  <si>
    <t>6.1</t>
  </si>
  <si>
    <t>PLANILHA ORÇAMENTÁRIA</t>
  </si>
  <si>
    <t xml:space="preserve">U. MO. </t>
  </si>
  <si>
    <t>SERVIÇOS PRELIMINARES</t>
  </si>
  <si>
    <t>(MATERIAL/ MÃO DE OBRA)</t>
  </si>
  <si>
    <t>m²</t>
  </si>
  <si>
    <t>4.1</t>
  </si>
  <si>
    <t xml:space="preserve"> </t>
  </si>
  <si>
    <t>LIMPEZA</t>
  </si>
  <si>
    <t>PAVIMENTAÇÃO</t>
  </si>
  <si>
    <t>ENGENHEIRO - (OBRAS CIVIS)</t>
  </si>
  <si>
    <t>H</t>
  </si>
  <si>
    <t>ADMINISTRAÇÃO DA OBRA</t>
  </si>
  <si>
    <t>3.2</t>
  </si>
  <si>
    <t>2.1</t>
  </si>
  <si>
    <t>2.2</t>
  </si>
  <si>
    <t>2.3</t>
  </si>
  <si>
    <t>AGETOP</t>
  </si>
  <si>
    <t>4.3</t>
  </si>
  <si>
    <t>ALVENARIA E REVESTIMENTO</t>
  </si>
  <si>
    <t>4.4</t>
  </si>
  <si>
    <t>2.4</t>
  </si>
  <si>
    <t>2.5</t>
  </si>
  <si>
    <t>2.6</t>
  </si>
  <si>
    <t>3.1</t>
  </si>
  <si>
    <t>4.2</t>
  </si>
  <si>
    <t>BDI</t>
  </si>
  <si>
    <t>LEONARDO BESSA FREITAS</t>
  </si>
  <si>
    <t>Engº Civil - CREA 10221/D-GO</t>
  </si>
  <si>
    <t>PREFEITURA DE MORRINHOS</t>
  </si>
  <si>
    <t>ASSESSORIA E PLANEJAMENTO</t>
  </si>
  <si>
    <t>CRONOGRAMA FÍSICO FINANCEIRO</t>
  </si>
  <si>
    <t xml:space="preserve">DESCRIÇÃO </t>
  </si>
  <si>
    <t>MÊS 01</t>
  </si>
  <si>
    <t>MÊS 02</t>
  </si>
  <si>
    <t>Valor</t>
  </si>
  <si>
    <t>%</t>
  </si>
  <si>
    <t>1.0</t>
  </si>
  <si>
    <t>2.0</t>
  </si>
  <si>
    <t>3.0</t>
  </si>
  <si>
    <t>4.0</t>
  </si>
  <si>
    <t>5.0</t>
  </si>
  <si>
    <t>6.0</t>
  </si>
  <si>
    <t>TOTAL</t>
  </si>
  <si>
    <t>TOTAL ACUMULADO</t>
  </si>
  <si>
    <r>
      <t xml:space="preserve">Responsável Técnico : </t>
    </r>
    <r>
      <rPr>
        <sz val="10"/>
        <rFont val="Arial"/>
        <family val="2"/>
      </rPr>
      <t>Eng.º Leonardo Bessa Freitas</t>
    </r>
  </si>
  <si>
    <t>Eng.º Civil - CREA 10221/D-GO</t>
  </si>
  <si>
    <t>___________________________________</t>
  </si>
  <si>
    <t>ASSESSORIA DE PLANEJAMENTO</t>
  </si>
  <si>
    <r>
      <t>OBRA:</t>
    </r>
    <r>
      <rPr>
        <sz val="12"/>
        <rFont val="Arial"/>
        <family val="2"/>
      </rPr>
      <t xml:space="preserve">  Reforma Escola Dom Bosco</t>
    </r>
  </si>
  <si>
    <r>
      <t>ENDEREÇO:</t>
    </r>
    <r>
      <rPr>
        <sz val="12"/>
        <rFont val="Arial"/>
        <family val="2"/>
      </rPr>
      <t xml:space="preserve"> Rua Major Evaristo Frauzino c/ Rio de Janeiro, nº 162, Centro</t>
    </r>
  </si>
  <si>
    <r>
      <t xml:space="preserve">Data: </t>
    </r>
    <r>
      <rPr>
        <sz val="10"/>
        <rFont val="Arial"/>
        <family val="2"/>
      </rPr>
      <t>10/03/2020</t>
    </r>
  </si>
  <si>
    <t>021301</t>
  </si>
  <si>
    <t>020115</t>
  </si>
  <si>
    <t>020103</t>
  </si>
  <si>
    <t>020117</t>
  </si>
  <si>
    <t>020109</t>
  </si>
  <si>
    <t>020105</t>
  </si>
  <si>
    <t>200101</t>
  </si>
  <si>
    <t>3.3</t>
  </si>
  <si>
    <t>COBERTURA</t>
  </si>
  <si>
    <t>140111</t>
  </si>
  <si>
    <t>PINTURAS</t>
  </si>
  <si>
    <t>ESTRUTURA</t>
  </si>
  <si>
    <t>m³</t>
  </si>
  <si>
    <t>kg</t>
  </si>
  <si>
    <t>5.2</t>
  </si>
  <si>
    <t>5.3</t>
  </si>
  <si>
    <t>2.7</t>
  </si>
  <si>
    <t>2.8</t>
  </si>
  <si>
    <t>Referencia planilha AGETOP com desoneração ABRIL/2019</t>
  </si>
  <si>
    <t>020118</t>
  </si>
  <si>
    <t>Demolição alvenaria s/ aproveit c/ transp ate cb</t>
  </si>
  <si>
    <t>Demoliçao forro paulista c/ transp ate cb</t>
  </si>
  <si>
    <t>Demolição de pilar conc. Armado manual c/ transp</t>
  </si>
  <si>
    <t>020128</t>
  </si>
  <si>
    <t>Chapisco comum</t>
  </si>
  <si>
    <t>Reboco paulista</t>
  </si>
  <si>
    <t>Revestimento c/ ceramica</t>
  </si>
  <si>
    <t>Alvenaria tijolo furado 1/2 vez - 6 furos</t>
  </si>
  <si>
    <t>100160</t>
  </si>
  <si>
    <t>200499</t>
  </si>
  <si>
    <t>Demolição piso cimnetado sobre lastro c/ transp</t>
  </si>
  <si>
    <t>Demol. Revest c/ argamassa c/ transp ate cb</t>
  </si>
  <si>
    <t>Demoliçao estrutra madeira telhado c/ transp ate cb</t>
  </si>
  <si>
    <t>Demoliçao revest c/ azulejos c/ transp ate cb</t>
  </si>
  <si>
    <t>Placa de obra em chapa metalica com pintura em cavalaeta deamdeira - PADRÃO AGETOP</t>
  </si>
  <si>
    <t>060304</t>
  </si>
  <si>
    <t>Aço CA 50A - 8,0mm</t>
  </si>
  <si>
    <t>Aço CA 60A - 4.2mm</t>
  </si>
  <si>
    <t>060312</t>
  </si>
  <si>
    <t>060517</t>
  </si>
  <si>
    <t>Preparo concreto c/ betoneira e transp manual de concreto</t>
  </si>
  <si>
    <t>Calha de chapa galvanizada</t>
  </si>
  <si>
    <t>Cobertura com telha ceramica resinada</t>
  </si>
  <si>
    <t>Mao de obra estrutura de madeira, vao 3,0m a 7,0m</t>
  </si>
  <si>
    <t>160401</t>
  </si>
  <si>
    <t>160600</t>
  </si>
  <si>
    <t>210460</t>
  </si>
  <si>
    <t>Forro de PVC com estrutura de metalon</t>
  </si>
  <si>
    <t>Piso concreto desempenado, esp 5cm</t>
  </si>
  <si>
    <t>Limpeza final</t>
  </si>
  <si>
    <t>Caiação duas demaos, muros</t>
  </si>
  <si>
    <t>Pintura PVA duas demaos s/ selador</t>
  </si>
  <si>
    <t>Pintura esmalte 2 demao esq ferro</t>
  </si>
  <si>
    <t>7.0</t>
  </si>
  <si>
    <t>8.0</t>
  </si>
  <si>
    <t>MÊS 03</t>
  </si>
  <si>
    <t>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</si>
</sst>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R$ &quot;#,##0.0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0">
    <xf numFmtId="0" fontId="0" fillId="0" borderId="0" xfId="0"/>
    <xf numFmtId="0" fontId="4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Fill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5" fontId="4" fillId="0" borderId="3" xfId="0" applyNumberFormat="1" applyFont="1" applyBorder="1" applyAlignment="1">
      <alignment horizontal="right"/>
    </xf>
    <xf numFmtId="165" fontId="4" fillId="0" borderId="3" xfId="0" applyNumberFormat="1" applyFont="1" applyBorder="1"/>
    <xf numFmtId="165" fontId="4" fillId="0" borderId="7" xfId="0" applyNumberFormat="1" applyFont="1" applyBorder="1" applyAlignment="1">
      <alignment horizontal="right"/>
    </xf>
    <xf numFmtId="10" fontId="4" fillId="0" borderId="0" xfId="0" applyNumberFormat="1" applyFont="1" applyBorder="1" applyAlignment="1">
      <alignment horizontal="right"/>
    </xf>
    <xf numFmtId="10" fontId="4" fillId="0" borderId="0" xfId="0" applyNumberFormat="1" applyFont="1" applyBorder="1"/>
    <xf numFmtId="10" fontId="4" fillId="0" borderId="8" xfId="0" applyNumberFormat="1" applyFont="1" applyBorder="1"/>
    <xf numFmtId="10" fontId="4" fillId="0" borderId="10" xfId="0" applyNumberFormat="1" applyFont="1" applyBorder="1" applyAlignment="1">
      <alignment horizontal="right"/>
    </xf>
    <xf numFmtId="10" fontId="4" fillId="0" borderId="3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0" fontId="4" fillId="0" borderId="12" xfId="0" applyNumberFormat="1" applyFont="1" applyBorder="1" applyAlignment="1">
      <alignment horizontal="right"/>
    </xf>
    <xf numFmtId="10" fontId="4" fillId="0" borderId="4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65" fontId="4" fillId="0" borderId="7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/>
    <xf numFmtId="0" fontId="4" fillId="0" borderId="7" xfId="0" applyFont="1" applyBorder="1"/>
    <xf numFmtId="0" fontId="4" fillId="0" borderId="4" xfId="0" applyFont="1" applyBorder="1"/>
    <xf numFmtId="165" fontId="4" fillId="0" borderId="4" xfId="0" applyNumberFormat="1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1" xfId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/>
    </xf>
    <xf numFmtId="164" fontId="3" fillId="0" borderId="1" xfId="1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10" fontId="3" fillId="0" borderId="1" xfId="0" applyNumberFormat="1" applyFont="1" applyBorder="1" applyAlignment="1">
      <alignment vertical="center"/>
    </xf>
    <xf numFmtId="164" fontId="3" fillId="0" borderId="5" xfId="1" applyFont="1" applyBorder="1" applyAlignment="1">
      <alignment horizontal="left" vertical="center"/>
    </xf>
    <xf numFmtId="164" fontId="3" fillId="0" borderId="19" xfId="1" applyFont="1" applyBorder="1" applyAlignment="1">
      <alignment vertical="center"/>
    </xf>
    <xf numFmtId="164" fontId="3" fillId="0" borderId="20" xfId="1" applyFont="1" applyBorder="1" applyAlignment="1">
      <alignment vertical="center"/>
    </xf>
    <xf numFmtId="164" fontId="3" fillId="0" borderId="22" xfId="0" applyNumberFormat="1" applyFont="1" applyBorder="1" applyAlignment="1">
      <alignment vertical="center"/>
    </xf>
    <xf numFmtId="164" fontId="11" fillId="2" borderId="24" xfId="0" applyNumberFormat="1" applyFont="1" applyFill="1" applyBorder="1" applyAlignment="1">
      <alignment vertical="center"/>
    </xf>
    <xf numFmtId="164" fontId="11" fillId="2" borderId="25" xfId="0" applyNumberFormat="1" applyFont="1" applyFill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64" fontId="1" fillId="0" borderId="4" xfId="1" applyFont="1" applyBorder="1" applyAlignment="1">
      <alignment vertical="center"/>
    </xf>
    <xf numFmtId="49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vertical="center"/>
    </xf>
    <xf numFmtId="164" fontId="3" fillId="4" borderId="19" xfId="1" applyFont="1" applyFill="1" applyBorder="1" applyAlignment="1">
      <alignment horizontal="center" vertical="center"/>
    </xf>
    <xf numFmtId="164" fontId="3" fillId="4" borderId="20" xfId="1" applyFont="1" applyFill="1" applyBorder="1" applyAlignment="1">
      <alignment horizontal="center" vertical="center"/>
    </xf>
    <xf numFmtId="49" fontId="3" fillId="5" borderId="23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164" fontId="3" fillId="0" borderId="3" xfId="1" applyFont="1" applyBorder="1" applyAlignment="1">
      <alignment vertical="center"/>
    </xf>
    <xf numFmtId="164" fontId="1" fillId="0" borderId="3" xfId="1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>
      <alignment horizontal="right" vertical="center"/>
    </xf>
    <xf numFmtId="164" fontId="1" fillId="0" borderId="4" xfId="1" applyFont="1" applyBorder="1" applyAlignment="1">
      <alignment horizontal="right" vertical="center"/>
    </xf>
    <xf numFmtId="164" fontId="1" fillId="0" borderId="4" xfId="1" applyFont="1" applyBorder="1" applyAlignment="1">
      <alignment horizontal="left" vertical="center"/>
    </xf>
    <xf numFmtId="49" fontId="3" fillId="5" borderId="26" xfId="0" applyNumberFormat="1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49" fontId="1" fillId="5" borderId="26" xfId="0" applyNumberFormat="1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49" fontId="1" fillId="0" borderId="4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11" fillId="5" borderId="27" xfId="0" applyFont="1" applyFill="1" applyBorder="1" applyAlignment="1">
      <alignment vertical="center"/>
    </xf>
    <xf numFmtId="0" fontId="11" fillId="5" borderId="28" xfId="0" applyFont="1" applyFill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49" fontId="1" fillId="0" borderId="32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5" borderId="24" xfId="0" applyFont="1" applyFill="1" applyBorder="1" applyAlignment="1">
      <alignment vertical="center"/>
    </xf>
    <xf numFmtId="0" fontId="11" fillId="5" borderId="25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1" fillId="5" borderId="27" xfId="0" applyFont="1" applyFill="1" applyBorder="1" applyAlignment="1">
      <alignment horizontal="left" vertical="center"/>
    </xf>
    <xf numFmtId="0" fontId="11" fillId="5" borderId="28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11" fillId="0" borderId="23" xfId="0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5" borderId="29" xfId="0" applyFont="1" applyFill="1" applyBorder="1" applyAlignment="1">
      <alignment horizontal="left" vertical="center"/>
    </xf>
    <xf numFmtId="0" fontId="11" fillId="5" borderId="30" xfId="0" applyFont="1" applyFill="1" applyBorder="1" applyAlignment="1">
      <alignment horizontal="left" vertical="center"/>
    </xf>
    <xf numFmtId="0" fontId="11" fillId="5" borderId="3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5" fontId="3" fillId="0" borderId="7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10" fontId="3" fillId="0" borderId="6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3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3" borderId="1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 vertical="center"/>
    </xf>
    <xf numFmtId="10" fontId="4" fillId="0" borderId="7" xfId="0" applyNumberFormat="1" applyFont="1" applyBorder="1" applyAlignment="1">
      <alignment horizontal="right"/>
    </xf>
    <xf numFmtId="10" fontId="4" fillId="0" borderId="3" xfId="0" applyNumberFormat="1" applyFont="1" applyBorder="1"/>
    <xf numFmtId="10" fontId="4" fillId="0" borderId="7" xfId="0" applyNumberFormat="1" applyFont="1" applyBorder="1"/>
    <xf numFmtId="10" fontId="4" fillId="0" borderId="4" xfId="0" applyNumberFormat="1" applyFont="1" applyBorder="1"/>
    <xf numFmtId="4" fontId="4" fillId="0" borderId="3" xfId="0" applyNumberFormat="1" applyFont="1" applyBorder="1"/>
    <xf numFmtId="4" fontId="4" fillId="0" borderId="7" xfId="0" applyNumberFormat="1" applyFont="1" applyBorder="1"/>
    <xf numFmtId="4" fontId="4" fillId="0" borderId="4" xfId="0" applyNumberFormat="1" applyFont="1" applyBorder="1"/>
    <xf numFmtId="10" fontId="4" fillId="0" borderId="33" xfId="0" applyNumberFormat="1" applyFont="1" applyBorder="1"/>
    <xf numFmtId="10" fontId="4" fillId="0" borderId="10" xfId="0" applyNumberFormat="1" applyFont="1" applyBorder="1"/>
    <xf numFmtId="10" fontId="4" fillId="0" borderId="12" xfId="0" applyNumberFormat="1" applyFont="1" applyBorder="1"/>
    <xf numFmtId="4" fontId="4" fillId="0" borderId="7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10" fontId="4" fillId="0" borderId="3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3053715</xdr:colOff>
      <xdr:row>0</xdr:row>
      <xdr:rowOff>22860</xdr:rowOff>
    </xdr:from>
    <xdr:to>
      <xdr:col>3</xdr:col>
      <xdr:colOff>120015</xdr:colOff>
      <xdr:row>4</xdr:row>
      <xdr:rowOff>152400</xdr:rowOff>
    </xdr:to>
    <xdr:pic>
      <xdr:nvPicPr>
        <xdr:cNvPr id="11860" name="Picture 1">
          <a:extLst>
            <a:ext uri="{FF2B5EF4-FFF2-40B4-BE49-F238E27FC236}">
              <a16:creationId xmlns="" xmlns:a16="http://schemas.microsoft.com/office/drawing/2014/main" id="{00000000-0008-0000-0000-000054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8575" y="22860"/>
          <a:ext cx="86106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1819275</xdr:colOff>
      <xdr:row>63</xdr:row>
      <xdr:rowOff>0</xdr:rowOff>
    </xdr:from>
    <xdr:to>
      <xdr:col>5</xdr:col>
      <xdr:colOff>323850</xdr:colOff>
      <xdr:row>63</xdr:row>
      <xdr:rowOff>0</xdr:rowOff>
    </xdr:to>
    <xdr:sp macro="" textlink="">
      <xdr:nvSpPr>
        <xdr:cNvPr id="11861" name="Line 3">
          <a:extLst>
            <a:ext uri="{FF2B5EF4-FFF2-40B4-BE49-F238E27FC236}">
              <a16:creationId xmlns="" xmlns:a16="http://schemas.microsoft.com/office/drawing/2014/main" id="{00000000-0008-0000-0000-0000552E0000}"/>
            </a:ext>
          </a:extLst>
        </xdr:cNvPr>
        <xdr:cNvSpPr>
          <a:spLocks noChangeShapeType="1"/>
        </xdr:cNvSpPr>
      </xdr:nvSpPr>
      <xdr:spPr bwMode="auto">
        <a:xfrm>
          <a:off x="2752725" y="2736532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129540</xdr:colOff>
      <xdr:row>1</xdr:row>
      <xdr:rowOff>83820</xdr:rowOff>
    </xdr:from>
    <xdr:to>
      <xdr:col>5</xdr:col>
      <xdr:colOff>65677</xdr:colOff>
      <xdr:row>5</xdr:row>
      <xdr:rowOff>83820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251460"/>
          <a:ext cx="751477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70"/>
  <sheetViews>
    <sheetView zoomScaleNormal="100" zoomScaleSheetLayoutView="100" workbookViewId="0">
      <selection activeCell="C52" sqref="C52:J52"/>
    </sheetView>
  </sheetViews>
  <sheetFormatPr defaultRowHeight="13.2" x14ac:dyDescent="0.25"/>
  <cols>
    <col min="1" max="1" width="8.6640625" style="40" bestFit="1" customWidth="1"/>
    <col min="2" max="2" width="5.21875" style="11" bestFit="1" customWidth="1"/>
    <col min="3" max="3" width="55.33203125" bestFit="1" customWidth="1"/>
    <col min="4" max="4" width="3.6640625" bestFit="1" customWidth="1"/>
    <col min="5" max="7" width="7.88671875" bestFit="1" customWidth="1"/>
    <col min="8" max="10" width="11" bestFit="1" customWidth="1"/>
  </cols>
  <sheetData>
    <row r="3" spans="1:10" x14ac:dyDescent="0.25">
      <c r="E3" s="103"/>
      <c r="F3" s="103"/>
    </row>
    <row r="5" spans="1:10" x14ac:dyDescent="0.25">
      <c r="A5" s="41"/>
      <c r="B5" s="13"/>
      <c r="C5" s="1"/>
      <c r="D5" s="1"/>
      <c r="E5" s="1"/>
      <c r="F5" s="1"/>
      <c r="G5" s="1"/>
      <c r="H5" s="1"/>
      <c r="I5" s="1"/>
      <c r="J5" s="1"/>
    </row>
    <row r="6" spans="1:10" ht="17.399999999999999" x14ac:dyDescent="0.25">
      <c r="A6" s="109" t="s">
        <v>7</v>
      </c>
      <c r="B6" s="110"/>
      <c r="C6" s="110"/>
      <c r="D6" s="110"/>
      <c r="E6" s="110"/>
      <c r="F6" s="110"/>
      <c r="G6" s="110"/>
      <c r="H6" s="110"/>
      <c r="I6" s="110"/>
      <c r="J6" s="110"/>
    </row>
    <row r="7" spans="1:10" ht="15" x14ac:dyDescent="0.25">
      <c r="A7" s="111" t="s">
        <v>43</v>
      </c>
      <c r="B7" s="112"/>
      <c r="C7" s="112"/>
      <c r="D7" s="112"/>
      <c r="E7" s="112"/>
      <c r="F7" s="112"/>
      <c r="G7" s="112"/>
      <c r="H7" s="112"/>
      <c r="I7" s="112"/>
      <c r="J7" s="112"/>
    </row>
    <row r="8" spans="1:10" x14ac:dyDescent="0.25">
      <c r="A8" s="120" t="s">
        <v>62</v>
      </c>
      <c r="B8" s="120"/>
      <c r="C8" s="120"/>
      <c r="D8" s="120"/>
      <c r="E8" s="120"/>
      <c r="F8" s="120"/>
      <c r="G8" s="120"/>
      <c r="H8" s="120"/>
      <c r="I8" s="120"/>
      <c r="J8" s="120"/>
    </row>
    <row r="9" spans="1:10" x14ac:dyDescent="0.25">
      <c r="A9" s="41"/>
      <c r="B9" s="14"/>
      <c r="C9" s="12"/>
      <c r="D9" s="12"/>
      <c r="E9" s="12"/>
      <c r="F9" s="12"/>
      <c r="G9" s="12"/>
      <c r="H9" s="12"/>
      <c r="I9" s="12"/>
      <c r="J9" s="12"/>
    </row>
    <row r="10" spans="1:10" ht="15.6" x14ac:dyDescent="0.25">
      <c r="A10" s="123" t="s">
        <v>63</v>
      </c>
      <c r="B10" s="123"/>
      <c r="C10" s="123"/>
      <c r="D10" s="123"/>
      <c r="E10" s="123"/>
      <c r="F10" s="123"/>
      <c r="G10" s="123"/>
      <c r="H10" s="123"/>
      <c r="I10" s="123"/>
      <c r="J10" s="123"/>
    </row>
    <row r="11" spans="1:10" ht="15.6" x14ac:dyDescent="0.25">
      <c r="A11" s="123" t="s">
        <v>64</v>
      </c>
      <c r="B11" s="123"/>
      <c r="C11" s="123"/>
      <c r="D11" s="123"/>
      <c r="E11" s="123"/>
      <c r="F11" s="123"/>
      <c r="G11" s="123"/>
      <c r="H11" s="123"/>
      <c r="I11" s="123"/>
      <c r="J11" s="123"/>
    </row>
    <row r="12" spans="1:10" x14ac:dyDescent="0.25">
      <c r="A12" s="41"/>
      <c r="B12" s="14"/>
      <c r="C12" s="3"/>
      <c r="D12" s="12"/>
      <c r="E12" s="12" t="s">
        <v>21</v>
      </c>
      <c r="F12" s="12"/>
      <c r="G12" s="12"/>
      <c r="H12" s="12"/>
      <c r="I12" s="12"/>
      <c r="J12" s="12"/>
    </row>
    <row r="13" spans="1:10" ht="15.6" x14ac:dyDescent="0.25">
      <c r="A13" s="113" t="s">
        <v>15</v>
      </c>
      <c r="B13" s="112"/>
      <c r="C13" s="112"/>
      <c r="D13" s="112"/>
      <c r="E13" s="112"/>
      <c r="F13" s="112"/>
      <c r="G13" s="112"/>
      <c r="H13" s="112"/>
      <c r="I13" s="112"/>
      <c r="J13" s="112"/>
    </row>
    <row r="14" spans="1:10" x14ac:dyDescent="0.25">
      <c r="A14" s="114" t="s">
        <v>18</v>
      </c>
      <c r="B14" s="115"/>
      <c r="C14" s="115"/>
      <c r="D14" s="115"/>
      <c r="E14" s="115"/>
      <c r="F14" s="115"/>
      <c r="G14" s="115"/>
      <c r="H14" s="115"/>
      <c r="I14" s="115"/>
      <c r="J14" s="115"/>
    </row>
    <row r="15" spans="1:10" ht="13.8" thickBot="1" x14ac:dyDescent="0.3">
      <c r="A15" s="42"/>
      <c r="B15" s="15"/>
      <c r="C15" s="39"/>
      <c r="D15" s="39"/>
      <c r="E15" s="39"/>
      <c r="F15" s="39"/>
      <c r="G15" s="39"/>
      <c r="H15" s="39"/>
      <c r="I15" s="39"/>
      <c r="J15" s="39"/>
    </row>
    <row r="16" spans="1:10" s="4" customFormat="1" x14ac:dyDescent="0.2">
      <c r="A16" s="67" t="s">
        <v>31</v>
      </c>
      <c r="B16" s="68" t="s">
        <v>0</v>
      </c>
      <c r="C16" s="69" t="s">
        <v>12</v>
      </c>
      <c r="D16" s="68" t="s">
        <v>1</v>
      </c>
      <c r="E16" s="70" t="s">
        <v>2</v>
      </c>
      <c r="F16" s="70" t="s">
        <v>3</v>
      </c>
      <c r="G16" s="70" t="s">
        <v>16</v>
      </c>
      <c r="H16" s="70" t="s">
        <v>4</v>
      </c>
      <c r="I16" s="70" t="s">
        <v>5</v>
      </c>
      <c r="J16" s="71" t="s">
        <v>6</v>
      </c>
    </row>
    <row r="17" spans="1:10" s="2" customFormat="1" ht="13.8" thickBot="1" x14ac:dyDescent="0.3">
      <c r="A17" s="72"/>
      <c r="B17" s="73">
        <v>1</v>
      </c>
      <c r="C17" s="104" t="s">
        <v>26</v>
      </c>
      <c r="D17" s="104"/>
      <c r="E17" s="104"/>
      <c r="F17" s="104"/>
      <c r="G17" s="104"/>
      <c r="H17" s="104"/>
      <c r="I17" s="104"/>
      <c r="J17" s="105"/>
    </row>
    <row r="18" spans="1:10" x14ac:dyDescent="0.25">
      <c r="A18" s="63">
        <v>250101</v>
      </c>
      <c r="B18" s="64" t="s">
        <v>8</v>
      </c>
      <c r="C18" s="65" t="s">
        <v>24</v>
      </c>
      <c r="D18" s="64" t="s">
        <v>25</v>
      </c>
      <c r="E18" s="66">
        <v>12</v>
      </c>
      <c r="F18" s="66">
        <v>0</v>
      </c>
      <c r="G18" s="66">
        <v>58.5</v>
      </c>
      <c r="H18" s="66">
        <f t="shared" ref="H18" si="0">E18*F18</f>
        <v>0</v>
      </c>
      <c r="I18" s="66">
        <f t="shared" ref="I18" si="1">E18*G18</f>
        <v>702</v>
      </c>
      <c r="J18" s="66">
        <f t="shared" ref="J18" si="2">SUM(H18:I18)</f>
        <v>702</v>
      </c>
    </row>
    <row r="19" spans="1:10" ht="13.8" thickBot="1" x14ac:dyDescent="0.3">
      <c r="A19" s="100" t="s">
        <v>11</v>
      </c>
      <c r="B19" s="100"/>
      <c r="C19" s="100"/>
      <c r="D19" s="100"/>
      <c r="E19" s="100"/>
      <c r="F19" s="100"/>
      <c r="G19" s="100"/>
      <c r="H19" s="74">
        <f>SUM(H18:H18)</f>
        <v>0</v>
      </c>
      <c r="I19" s="74">
        <f>SUM(I18:I18)</f>
        <v>702</v>
      </c>
      <c r="J19" s="74">
        <f>SUM(J18:J18)</f>
        <v>702</v>
      </c>
    </row>
    <row r="20" spans="1:10" s="2" customFormat="1" ht="13.8" thickBot="1" x14ac:dyDescent="0.3">
      <c r="A20" s="84"/>
      <c r="B20" s="85">
        <v>2</v>
      </c>
      <c r="C20" s="98" t="s">
        <v>17</v>
      </c>
      <c r="D20" s="98"/>
      <c r="E20" s="98"/>
      <c r="F20" s="98"/>
      <c r="G20" s="98"/>
      <c r="H20" s="98"/>
      <c r="I20" s="98"/>
      <c r="J20" s="99"/>
    </row>
    <row r="21" spans="1:10" s="8" customFormat="1" ht="26.4" x14ac:dyDescent="0.25">
      <c r="A21" s="63" t="s">
        <v>66</v>
      </c>
      <c r="B21" s="64" t="s">
        <v>28</v>
      </c>
      <c r="C21" s="76" t="s">
        <v>100</v>
      </c>
      <c r="D21" s="64" t="s">
        <v>19</v>
      </c>
      <c r="E21" s="66">
        <v>4</v>
      </c>
      <c r="F21" s="66">
        <v>134.01</v>
      </c>
      <c r="G21" s="66">
        <v>1.82</v>
      </c>
      <c r="H21" s="66">
        <f>E21*F21</f>
        <v>536.04</v>
      </c>
      <c r="I21" s="66">
        <f t="shared" ref="I21:I25" si="3">E21*G21</f>
        <v>7.28</v>
      </c>
      <c r="J21" s="66">
        <f t="shared" ref="J21:J25" si="4">SUM(H21:I21)</f>
        <v>543.31999999999994</v>
      </c>
    </row>
    <row r="22" spans="1:10" s="8" customFormat="1" x14ac:dyDescent="0.25">
      <c r="A22" s="43" t="s">
        <v>67</v>
      </c>
      <c r="B22" s="46" t="s">
        <v>29</v>
      </c>
      <c r="C22" s="48" t="s">
        <v>99</v>
      </c>
      <c r="D22" s="46" t="s">
        <v>19</v>
      </c>
      <c r="E22" s="47">
        <f>(4*1.5*7)+(26*1.5)+(21*1.5)+(4.2*2.5*2)+(13*1.5)+((6.5+6.2)*1.5)</f>
        <v>172.05</v>
      </c>
      <c r="F22" s="47"/>
      <c r="G22" s="47">
        <v>2.0299999999999998</v>
      </c>
      <c r="H22" s="47">
        <f t="shared" ref="H22:H25" si="5">E22*F22</f>
        <v>0</v>
      </c>
      <c r="I22" s="47">
        <f>E22*G22</f>
        <v>349.26150000000001</v>
      </c>
      <c r="J22" s="47">
        <f t="shared" si="4"/>
        <v>349.26150000000001</v>
      </c>
    </row>
    <row r="23" spans="1:10" s="8" customFormat="1" x14ac:dyDescent="0.25">
      <c r="A23" s="43" t="s">
        <v>68</v>
      </c>
      <c r="B23" s="46" t="s">
        <v>30</v>
      </c>
      <c r="C23" s="48" t="s">
        <v>98</v>
      </c>
      <c r="D23" s="46" t="s">
        <v>19</v>
      </c>
      <c r="E23" s="47">
        <f>E48</f>
        <v>88</v>
      </c>
      <c r="F23" s="47"/>
      <c r="G23" s="47">
        <v>10.55</v>
      </c>
      <c r="H23" s="47">
        <f t="shared" ref="H23" si="6">E23*F23</f>
        <v>0</v>
      </c>
      <c r="I23" s="47">
        <f t="shared" ref="I23" si="7">E23*G23</f>
        <v>928.40000000000009</v>
      </c>
      <c r="J23" s="47">
        <f t="shared" ref="J23" si="8">SUM(H23:I23)</f>
        <v>928.40000000000009</v>
      </c>
    </row>
    <row r="24" spans="1:10" x14ac:dyDescent="0.25">
      <c r="A24" s="43" t="s">
        <v>69</v>
      </c>
      <c r="B24" s="46" t="s">
        <v>35</v>
      </c>
      <c r="C24" s="38" t="s">
        <v>97</v>
      </c>
      <c r="D24" s="46" t="s">
        <v>19</v>
      </c>
      <c r="E24" s="47">
        <f>E22+((3.45+3.45+5.5+5.5)*1.5)</f>
        <v>198.9</v>
      </c>
      <c r="F24" s="47"/>
      <c r="G24" s="47">
        <v>4.0599999999999996</v>
      </c>
      <c r="H24" s="47">
        <f t="shared" si="5"/>
        <v>0</v>
      </c>
      <c r="I24" s="47">
        <f t="shared" si="3"/>
        <v>807.53399999999999</v>
      </c>
      <c r="J24" s="47">
        <f t="shared" si="4"/>
        <v>807.53399999999999</v>
      </c>
    </row>
    <row r="25" spans="1:10" x14ac:dyDescent="0.25">
      <c r="A25" s="43" t="s">
        <v>70</v>
      </c>
      <c r="B25" s="46" t="s">
        <v>36</v>
      </c>
      <c r="C25" s="38" t="s">
        <v>96</v>
      </c>
      <c r="D25" s="46" t="s">
        <v>19</v>
      </c>
      <c r="E25" s="47">
        <f>(17.9*15)</f>
        <v>268.5</v>
      </c>
      <c r="F25" s="47"/>
      <c r="G25" s="47">
        <v>10.55</v>
      </c>
      <c r="H25" s="47">
        <f t="shared" si="5"/>
        <v>0</v>
      </c>
      <c r="I25" s="47">
        <f t="shared" si="3"/>
        <v>2832.6750000000002</v>
      </c>
      <c r="J25" s="47">
        <f t="shared" si="4"/>
        <v>2832.6750000000002</v>
      </c>
    </row>
    <row r="26" spans="1:10" s="5" customFormat="1" x14ac:dyDescent="0.25">
      <c r="A26" s="43" t="s">
        <v>71</v>
      </c>
      <c r="B26" s="46" t="s">
        <v>37</v>
      </c>
      <c r="C26" s="38" t="s">
        <v>87</v>
      </c>
      <c r="D26" s="46" t="s">
        <v>19</v>
      </c>
      <c r="E26" s="47">
        <v>408.07</v>
      </c>
      <c r="F26" s="47"/>
      <c r="G26" s="47">
        <v>2.4300000000000002</v>
      </c>
      <c r="H26" s="47">
        <f t="shared" ref="H26:H28" si="9">E26*F26</f>
        <v>0</v>
      </c>
      <c r="I26" s="47">
        <f t="shared" ref="I26:I28" si="10">E26*G26</f>
        <v>991.6101000000001</v>
      </c>
      <c r="J26" s="47">
        <f t="shared" ref="J26:J28" si="11">SUM(H26:I26)</f>
        <v>991.6101000000001</v>
      </c>
    </row>
    <row r="27" spans="1:10" s="5" customFormat="1" x14ac:dyDescent="0.25">
      <c r="A27" s="88" t="s">
        <v>85</v>
      </c>
      <c r="B27" s="89" t="s">
        <v>82</v>
      </c>
      <c r="C27" s="90" t="s">
        <v>86</v>
      </c>
      <c r="D27" s="89" t="s">
        <v>78</v>
      </c>
      <c r="E27" s="75">
        <v>0.78</v>
      </c>
      <c r="F27" s="75"/>
      <c r="G27" s="75">
        <v>21.88</v>
      </c>
      <c r="H27" s="47">
        <f t="shared" si="9"/>
        <v>0</v>
      </c>
      <c r="I27" s="47">
        <f t="shared" si="10"/>
        <v>17.066400000000002</v>
      </c>
      <c r="J27" s="47">
        <f t="shared" si="11"/>
        <v>17.066400000000002</v>
      </c>
    </row>
    <row r="28" spans="1:10" s="5" customFormat="1" x14ac:dyDescent="0.25">
      <c r="A28" s="88" t="s">
        <v>89</v>
      </c>
      <c r="B28" s="89" t="s">
        <v>83</v>
      </c>
      <c r="C28" s="90" t="s">
        <v>88</v>
      </c>
      <c r="D28" s="89" t="s">
        <v>78</v>
      </c>
      <c r="E28" s="75">
        <v>7.0000000000000007E-2</v>
      </c>
      <c r="F28" s="75"/>
      <c r="G28" s="75">
        <v>182.61</v>
      </c>
      <c r="H28" s="47">
        <f t="shared" si="9"/>
        <v>0</v>
      </c>
      <c r="I28" s="47">
        <f t="shared" si="10"/>
        <v>12.782700000000002</v>
      </c>
      <c r="J28" s="47">
        <f t="shared" si="11"/>
        <v>12.782700000000002</v>
      </c>
    </row>
    <row r="29" spans="1:10" s="5" customFormat="1" ht="13.8" thickBot="1" x14ac:dyDescent="0.3">
      <c r="A29" s="100" t="s">
        <v>11</v>
      </c>
      <c r="B29" s="100"/>
      <c r="C29" s="100"/>
      <c r="D29" s="100"/>
      <c r="E29" s="100"/>
      <c r="F29" s="100"/>
      <c r="G29" s="100"/>
      <c r="H29" s="74">
        <f>SUM(H21:H28)</f>
        <v>536.04</v>
      </c>
      <c r="I29" s="74">
        <f>SUM(I21:I28)</f>
        <v>5946.6096999999991</v>
      </c>
      <c r="J29" s="74">
        <f>SUM(J21:J28)</f>
        <v>6482.6496999999999</v>
      </c>
    </row>
    <row r="30" spans="1:10" s="5" customFormat="1" ht="13.8" thickBot="1" x14ac:dyDescent="0.3">
      <c r="A30" s="84"/>
      <c r="B30" s="85">
        <v>3</v>
      </c>
      <c r="C30" s="98" t="s">
        <v>77</v>
      </c>
      <c r="D30" s="98"/>
      <c r="E30" s="98"/>
      <c r="F30" s="98"/>
      <c r="G30" s="98"/>
      <c r="H30" s="98"/>
      <c r="I30" s="98"/>
      <c r="J30" s="99"/>
    </row>
    <row r="31" spans="1:10" s="5" customFormat="1" x14ac:dyDescent="0.25">
      <c r="A31" s="91" t="s">
        <v>105</v>
      </c>
      <c r="B31" s="64" t="s">
        <v>38</v>
      </c>
      <c r="C31" s="93" t="s">
        <v>106</v>
      </c>
      <c r="D31" s="77" t="s">
        <v>78</v>
      </c>
      <c r="E31" s="77">
        <v>7.0000000000000007E-2</v>
      </c>
      <c r="F31" s="77">
        <v>258.27</v>
      </c>
      <c r="G31" s="77">
        <v>51.92</v>
      </c>
      <c r="H31" s="66">
        <f>E31*F31</f>
        <v>18.078900000000001</v>
      </c>
      <c r="I31" s="66">
        <f>E31*G31</f>
        <v>3.6344000000000003</v>
      </c>
      <c r="J31" s="66">
        <f>H31+I31</f>
        <v>21.7133</v>
      </c>
    </row>
    <row r="32" spans="1:10" s="5" customFormat="1" x14ac:dyDescent="0.25">
      <c r="A32" s="92" t="s">
        <v>101</v>
      </c>
      <c r="B32" s="46" t="s">
        <v>27</v>
      </c>
      <c r="C32" s="94" t="s">
        <v>102</v>
      </c>
      <c r="D32" s="55" t="s">
        <v>79</v>
      </c>
      <c r="E32" s="55">
        <v>4.96</v>
      </c>
      <c r="F32" s="55">
        <v>4.6500000000000004</v>
      </c>
      <c r="G32" s="55">
        <v>1.82</v>
      </c>
      <c r="H32" s="47">
        <f t="shared" ref="H32:H33" si="12">E32*F32</f>
        <v>23.064</v>
      </c>
      <c r="I32" s="47">
        <f t="shared" ref="I32:I33" si="13">E32*G32</f>
        <v>9.0272000000000006</v>
      </c>
      <c r="J32" s="47">
        <f t="shared" ref="J32:J33" si="14">H32+I32</f>
        <v>32.091200000000001</v>
      </c>
    </row>
    <row r="33" spans="1:10" s="5" customFormat="1" x14ac:dyDescent="0.25">
      <c r="A33" s="92" t="s">
        <v>104</v>
      </c>
      <c r="B33" s="46" t="s">
        <v>73</v>
      </c>
      <c r="C33" s="94" t="s">
        <v>103</v>
      </c>
      <c r="D33" s="55" t="s">
        <v>79</v>
      </c>
      <c r="E33" s="55">
        <v>0.66</v>
      </c>
      <c r="F33" s="55">
        <v>5.21</v>
      </c>
      <c r="G33" s="55">
        <v>1.59</v>
      </c>
      <c r="H33" s="47">
        <f t="shared" si="12"/>
        <v>3.4386000000000001</v>
      </c>
      <c r="I33" s="47">
        <f t="shared" si="13"/>
        <v>1.0494000000000001</v>
      </c>
      <c r="J33" s="47">
        <f t="shared" si="14"/>
        <v>4.4880000000000004</v>
      </c>
    </row>
    <row r="34" spans="1:10" s="5" customFormat="1" ht="13.8" thickBot="1" x14ac:dyDescent="0.3">
      <c r="A34" s="100" t="s">
        <v>11</v>
      </c>
      <c r="B34" s="100"/>
      <c r="C34" s="100"/>
      <c r="D34" s="100"/>
      <c r="E34" s="100"/>
      <c r="F34" s="100"/>
      <c r="G34" s="100"/>
      <c r="H34" s="74">
        <f>SUM(H31:H33)</f>
        <v>44.581499999999998</v>
      </c>
      <c r="I34" s="74">
        <f>SUM(I31:I33)</f>
        <v>13.711</v>
      </c>
      <c r="J34" s="74">
        <f>SUM(J31:J33)</f>
        <v>58.292500000000004</v>
      </c>
    </row>
    <row r="35" spans="1:10" s="5" customFormat="1" ht="13.8" thickBot="1" x14ac:dyDescent="0.3">
      <c r="A35" s="86"/>
      <c r="B35" s="87">
        <v>4</v>
      </c>
      <c r="C35" s="107" t="s">
        <v>33</v>
      </c>
      <c r="D35" s="107"/>
      <c r="E35" s="107"/>
      <c r="F35" s="107"/>
      <c r="G35" s="107"/>
      <c r="H35" s="107"/>
      <c r="I35" s="107"/>
      <c r="J35" s="108"/>
    </row>
    <row r="36" spans="1:10" s="5" customFormat="1" x14ac:dyDescent="0.25">
      <c r="A36" s="78" t="s">
        <v>72</v>
      </c>
      <c r="B36" s="79" t="s">
        <v>20</v>
      </c>
      <c r="C36" s="80" t="s">
        <v>90</v>
      </c>
      <c r="D36" s="80" t="s">
        <v>19</v>
      </c>
      <c r="E36" s="81">
        <v>201.9</v>
      </c>
      <c r="F36" s="81">
        <v>1.32</v>
      </c>
      <c r="G36" s="81">
        <v>2.21</v>
      </c>
      <c r="H36" s="66">
        <f>E36*F36</f>
        <v>266.50800000000004</v>
      </c>
      <c r="I36" s="66">
        <f>E36*G36</f>
        <v>446.19900000000001</v>
      </c>
      <c r="J36" s="66">
        <f>SUM(H36:I36)</f>
        <v>712.70700000000011</v>
      </c>
    </row>
    <row r="37" spans="1:10" s="5" customFormat="1" x14ac:dyDescent="0.25">
      <c r="A37" s="78" t="s">
        <v>94</v>
      </c>
      <c r="B37" s="79" t="s">
        <v>39</v>
      </c>
      <c r="C37" s="80" t="s">
        <v>93</v>
      </c>
      <c r="D37" s="80" t="s">
        <v>19</v>
      </c>
      <c r="E37" s="81">
        <v>6</v>
      </c>
      <c r="F37" s="81">
        <v>12.55</v>
      </c>
      <c r="G37" s="81">
        <v>17.82</v>
      </c>
      <c r="H37" s="66">
        <f t="shared" ref="H37:H38" si="15">E37*F37</f>
        <v>75.300000000000011</v>
      </c>
      <c r="I37" s="66">
        <f t="shared" ref="I37:I38" si="16">E37*G37</f>
        <v>106.92</v>
      </c>
      <c r="J37" s="66">
        <f t="shared" ref="J37:J38" si="17">SUM(H37:I37)</f>
        <v>182.22000000000003</v>
      </c>
    </row>
    <row r="38" spans="1:10" s="5" customFormat="1" x14ac:dyDescent="0.25">
      <c r="A38" s="43" t="s">
        <v>95</v>
      </c>
      <c r="B38" s="43" t="s">
        <v>32</v>
      </c>
      <c r="C38" s="38" t="s">
        <v>91</v>
      </c>
      <c r="D38" s="46" t="s">
        <v>19</v>
      </c>
      <c r="E38" s="49">
        <v>201.9</v>
      </c>
      <c r="F38" s="47">
        <v>4.99</v>
      </c>
      <c r="G38" s="47">
        <v>12.25</v>
      </c>
      <c r="H38" s="66">
        <f t="shared" si="15"/>
        <v>1007.4810000000001</v>
      </c>
      <c r="I38" s="66">
        <f t="shared" si="16"/>
        <v>2473.2750000000001</v>
      </c>
      <c r="J38" s="66">
        <f t="shared" si="17"/>
        <v>3480.7560000000003</v>
      </c>
    </row>
    <row r="39" spans="1:10" s="5" customFormat="1" x14ac:dyDescent="0.25">
      <c r="A39" s="43">
        <v>201302</v>
      </c>
      <c r="B39" s="43" t="s">
        <v>34</v>
      </c>
      <c r="C39" s="48" t="s">
        <v>92</v>
      </c>
      <c r="D39" s="46" t="s">
        <v>19</v>
      </c>
      <c r="E39" s="49">
        <v>198.9</v>
      </c>
      <c r="F39" s="47">
        <v>25.01</v>
      </c>
      <c r="G39" s="47">
        <v>16.41</v>
      </c>
      <c r="H39" s="47">
        <f>E39*F39</f>
        <v>4974.4890000000005</v>
      </c>
      <c r="I39" s="47">
        <f>E39*G39</f>
        <v>3263.9490000000001</v>
      </c>
      <c r="J39" s="47">
        <f>SUM(H39:I39)</f>
        <v>8238.4380000000001</v>
      </c>
    </row>
    <row r="40" spans="1:10" s="10" customFormat="1" ht="13.8" thickBot="1" x14ac:dyDescent="0.3">
      <c r="A40" s="100" t="s">
        <v>11</v>
      </c>
      <c r="B40" s="100"/>
      <c r="C40" s="100"/>
      <c r="D40" s="100"/>
      <c r="E40" s="100"/>
      <c r="F40" s="100"/>
      <c r="G40" s="100"/>
      <c r="H40" s="74">
        <f>SUM(H36:H39)</f>
        <v>6323.7780000000002</v>
      </c>
      <c r="I40" s="74">
        <f>SUM(I36:I39)</f>
        <v>6290.3430000000008</v>
      </c>
      <c r="J40" s="74">
        <f>SUM(J36:J39)</f>
        <v>12614.121000000001</v>
      </c>
    </row>
    <row r="41" spans="1:10" s="10" customFormat="1" ht="13.8" thickBot="1" x14ac:dyDescent="0.3">
      <c r="A41" s="86"/>
      <c r="B41" s="87">
        <v>5</v>
      </c>
      <c r="C41" s="107" t="s">
        <v>76</v>
      </c>
      <c r="D41" s="107"/>
      <c r="E41" s="107"/>
      <c r="F41" s="107"/>
      <c r="G41" s="107"/>
      <c r="H41" s="107"/>
      <c r="I41" s="107"/>
      <c r="J41" s="108"/>
    </row>
    <row r="42" spans="1:10" s="10" customFormat="1" x14ac:dyDescent="0.25">
      <c r="A42" s="64">
        <v>260202</v>
      </c>
      <c r="B42" s="64" t="s">
        <v>13</v>
      </c>
      <c r="C42" s="93" t="s">
        <v>116</v>
      </c>
      <c r="D42" s="77" t="s">
        <v>19</v>
      </c>
      <c r="E42" s="77">
        <v>275.45999999999998</v>
      </c>
      <c r="F42" s="77">
        <v>0.49</v>
      </c>
      <c r="G42" s="77">
        <v>0.93</v>
      </c>
      <c r="H42" s="66">
        <f>E42*F42</f>
        <v>134.97539999999998</v>
      </c>
      <c r="I42" s="66">
        <f>E42*G42</f>
        <v>256.17779999999999</v>
      </c>
      <c r="J42" s="66">
        <f>H42+I42</f>
        <v>391.15319999999997</v>
      </c>
    </row>
    <row r="43" spans="1:10" s="10" customFormat="1" x14ac:dyDescent="0.25">
      <c r="A43" s="46">
        <v>261307</v>
      </c>
      <c r="B43" s="46" t="s">
        <v>80</v>
      </c>
      <c r="C43" s="94" t="s">
        <v>117</v>
      </c>
      <c r="D43" s="55" t="s">
        <v>19</v>
      </c>
      <c r="E43" s="55">
        <v>780.89</v>
      </c>
      <c r="F43" s="55">
        <v>2.39</v>
      </c>
      <c r="G43" s="55">
        <v>3.51</v>
      </c>
      <c r="H43" s="47">
        <f t="shared" ref="H43:H44" si="18">E43*F43</f>
        <v>1866.3271</v>
      </c>
      <c r="I43" s="47">
        <f t="shared" ref="I43:I44" si="19">E43*G43</f>
        <v>2740.9238999999998</v>
      </c>
      <c r="J43" s="47">
        <f t="shared" ref="J43:J44" si="20">H43+I43</f>
        <v>4607.2510000000002</v>
      </c>
    </row>
    <row r="44" spans="1:10" s="10" customFormat="1" x14ac:dyDescent="0.25">
      <c r="A44" s="46">
        <v>261503</v>
      </c>
      <c r="B44" s="46" t="s">
        <v>81</v>
      </c>
      <c r="C44" s="94" t="s">
        <v>118</v>
      </c>
      <c r="D44" s="55" t="s">
        <v>19</v>
      </c>
      <c r="E44" s="55">
        <v>176.76</v>
      </c>
      <c r="F44" s="55">
        <v>3.28</v>
      </c>
      <c r="G44" s="55">
        <v>7.96</v>
      </c>
      <c r="H44" s="47">
        <f t="shared" si="18"/>
        <v>579.77279999999996</v>
      </c>
      <c r="I44" s="47">
        <f t="shared" si="19"/>
        <v>1407.0095999999999</v>
      </c>
      <c r="J44" s="47">
        <f t="shared" si="20"/>
        <v>1986.7823999999998</v>
      </c>
    </row>
    <row r="45" spans="1:10" s="10" customFormat="1" ht="13.8" thickBot="1" x14ac:dyDescent="0.3">
      <c r="A45" s="100" t="s">
        <v>11</v>
      </c>
      <c r="B45" s="100"/>
      <c r="C45" s="100"/>
      <c r="D45" s="100"/>
      <c r="E45" s="100"/>
      <c r="F45" s="100"/>
      <c r="G45" s="100"/>
      <c r="H45" s="74">
        <f>SUM(H42:H44)</f>
        <v>2581.0753</v>
      </c>
      <c r="I45" s="74">
        <f>SUM(I42:I44)</f>
        <v>4404.1112999999996</v>
      </c>
      <c r="J45" s="74">
        <f>SUM(J42:J44)</f>
        <v>6985.1866</v>
      </c>
    </row>
    <row r="46" spans="1:10" s="5" customFormat="1" ht="13.8" thickBot="1" x14ac:dyDescent="0.3">
      <c r="A46" s="86"/>
      <c r="B46" s="87">
        <v>6</v>
      </c>
      <c r="C46" s="107" t="s">
        <v>74</v>
      </c>
      <c r="D46" s="107"/>
      <c r="E46" s="107"/>
      <c r="F46" s="107"/>
      <c r="G46" s="107"/>
      <c r="H46" s="107"/>
      <c r="I46" s="107"/>
      <c r="J46" s="108"/>
    </row>
    <row r="47" spans="1:10" s="5" customFormat="1" x14ac:dyDescent="0.25">
      <c r="A47" s="63" t="s">
        <v>111</v>
      </c>
      <c r="B47" s="63" t="s">
        <v>20</v>
      </c>
      <c r="C47" s="65" t="s">
        <v>107</v>
      </c>
      <c r="D47" s="64" t="s">
        <v>19</v>
      </c>
      <c r="E47" s="66">
        <f>12*0.2</f>
        <v>2.4000000000000004</v>
      </c>
      <c r="F47" s="66">
        <v>27.97</v>
      </c>
      <c r="G47" s="66">
        <v>39.520000000000003</v>
      </c>
      <c r="H47" s="66">
        <f t="shared" ref="H47" si="21">E47*F47</f>
        <v>67.128</v>
      </c>
      <c r="I47" s="66">
        <f t="shared" ref="I47" si="22">E47*G47</f>
        <v>94.848000000000027</v>
      </c>
      <c r="J47" s="66">
        <f t="shared" ref="J47" si="23">SUM(H47:I47)</f>
        <v>161.97600000000003</v>
      </c>
    </row>
    <row r="48" spans="1:10" s="5" customFormat="1" x14ac:dyDescent="0.25">
      <c r="A48" s="43" t="s">
        <v>110</v>
      </c>
      <c r="B48" s="43" t="s">
        <v>39</v>
      </c>
      <c r="C48" s="38" t="s">
        <v>108</v>
      </c>
      <c r="D48" s="46" t="s">
        <v>19</v>
      </c>
      <c r="E48" s="47">
        <f>(2*2*22)</f>
        <v>88</v>
      </c>
      <c r="F48" s="47">
        <v>26.7</v>
      </c>
      <c r="G48" s="47">
        <v>3.87</v>
      </c>
      <c r="H48" s="47">
        <f>E48*F48</f>
        <v>2349.6</v>
      </c>
      <c r="I48" s="47">
        <f>E48*G48</f>
        <v>340.56</v>
      </c>
      <c r="J48" s="47">
        <f>SUM(H48:I48)</f>
        <v>2690.16</v>
      </c>
    </row>
    <row r="49" spans="1:10" s="5" customFormat="1" x14ac:dyDescent="0.25">
      <c r="A49" s="43" t="s">
        <v>75</v>
      </c>
      <c r="B49" s="43" t="s">
        <v>32</v>
      </c>
      <c r="C49" s="38" t="s">
        <v>109</v>
      </c>
      <c r="D49" s="46" t="s">
        <v>19</v>
      </c>
      <c r="E49" s="47">
        <f>E48</f>
        <v>88</v>
      </c>
      <c r="F49" s="47">
        <v>0.72</v>
      </c>
      <c r="G49" s="47">
        <v>27.24</v>
      </c>
      <c r="H49" s="47">
        <f>E49*F49</f>
        <v>63.36</v>
      </c>
      <c r="I49" s="47">
        <f>E49*G49</f>
        <v>2397.12</v>
      </c>
      <c r="J49" s="47">
        <f>SUM(H49:I49)</f>
        <v>2460.48</v>
      </c>
    </row>
    <row r="50" spans="1:10" s="5" customFormat="1" x14ac:dyDescent="0.25">
      <c r="A50" s="43" t="s">
        <v>112</v>
      </c>
      <c r="B50" s="43" t="s">
        <v>34</v>
      </c>
      <c r="C50" s="38" t="s">
        <v>113</v>
      </c>
      <c r="D50" s="46" t="s">
        <v>19</v>
      </c>
      <c r="E50" s="47">
        <v>412.03</v>
      </c>
      <c r="F50" s="47">
        <v>26.54</v>
      </c>
      <c r="G50" s="47">
        <v>6.44</v>
      </c>
      <c r="H50" s="47">
        <f>E50*F50</f>
        <v>10935.276199999998</v>
      </c>
      <c r="I50" s="47">
        <f>E50*G50</f>
        <v>2653.4731999999999</v>
      </c>
      <c r="J50" s="47">
        <f>SUM(H50:I50)</f>
        <v>13588.749399999999</v>
      </c>
    </row>
    <row r="51" spans="1:10" s="5" customFormat="1" ht="13.8" thickBot="1" x14ac:dyDescent="0.3">
      <c r="A51" s="100" t="s">
        <v>11</v>
      </c>
      <c r="B51" s="100"/>
      <c r="C51" s="100"/>
      <c r="D51" s="100"/>
      <c r="E51" s="100"/>
      <c r="F51" s="100"/>
      <c r="G51" s="100"/>
      <c r="H51" s="74">
        <f>SUM(H47:H50)</f>
        <v>13415.364199999998</v>
      </c>
      <c r="I51" s="74">
        <f>SUM(I47:I50)</f>
        <v>5486.0011999999997</v>
      </c>
      <c r="J51" s="74">
        <f>SUM(J47:J50)</f>
        <v>18901.365399999999</v>
      </c>
    </row>
    <row r="52" spans="1:10" s="5" customFormat="1" ht="13.8" thickBot="1" x14ac:dyDescent="0.3">
      <c r="A52" s="86"/>
      <c r="B52" s="87">
        <v>7</v>
      </c>
      <c r="C52" s="107" t="s">
        <v>23</v>
      </c>
      <c r="D52" s="107"/>
      <c r="E52" s="107"/>
      <c r="F52" s="107"/>
      <c r="G52" s="107"/>
      <c r="H52" s="107"/>
      <c r="I52" s="107"/>
      <c r="J52" s="108"/>
    </row>
    <row r="53" spans="1:10" s="6" customFormat="1" x14ac:dyDescent="0.25">
      <c r="A53" s="63">
        <v>220102</v>
      </c>
      <c r="B53" s="63" t="s">
        <v>13</v>
      </c>
      <c r="C53" s="65" t="s">
        <v>114</v>
      </c>
      <c r="D53" s="64" t="s">
        <v>19</v>
      </c>
      <c r="E53" s="66">
        <v>158.44999999999999</v>
      </c>
      <c r="F53" s="66">
        <v>12.49</v>
      </c>
      <c r="G53" s="66">
        <v>8.2799999999999994</v>
      </c>
      <c r="H53" s="66">
        <f t="shared" ref="H53" si="24">E53*F53</f>
        <v>1979.0404999999998</v>
      </c>
      <c r="I53" s="66">
        <f t="shared" ref="I53" si="25">E53*G53</f>
        <v>1311.9659999999999</v>
      </c>
      <c r="J53" s="66">
        <f t="shared" ref="J53" si="26">SUM(H53:I53)</f>
        <v>3291.0064999999995</v>
      </c>
    </row>
    <row r="54" spans="1:10" s="6" customFormat="1" ht="13.8" thickBot="1" x14ac:dyDescent="0.3">
      <c r="A54" s="100" t="s">
        <v>11</v>
      </c>
      <c r="B54" s="100"/>
      <c r="C54" s="100"/>
      <c r="D54" s="100"/>
      <c r="E54" s="100"/>
      <c r="F54" s="100"/>
      <c r="G54" s="100"/>
      <c r="H54" s="74">
        <f>SUM(H53:H53)</f>
        <v>1979.0404999999998</v>
      </c>
      <c r="I54" s="74">
        <f>SUM(I53:I53)</f>
        <v>1311.9659999999999</v>
      </c>
      <c r="J54" s="74">
        <f>SUM(J53:J53)</f>
        <v>3291.0064999999995</v>
      </c>
    </row>
    <row r="55" spans="1:10" s="5" customFormat="1" ht="13.8" thickBot="1" x14ac:dyDescent="0.3">
      <c r="A55" s="86"/>
      <c r="B55" s="87">
        <v>8</v>
      </c>
      <c r="C55" s="128" t="s">
        <v>22</v>
      </c>
      <c r="D55" s="129"/>
      <c r="E55" s="129"/>
      <c r="F55" s="129"/>
      <c r="G55" s="129"/>
      <c r="H55" s="129"/>
      <c r="I55" s="129"/>
      <c r="J55" s="130"/>
    </row>
    <row r="56" spans="1:10" s="9" customFormat="1" x14ac:dyDescent="0.25">
      <c r="A56" s="63">
        <v>270501</v>
      </c>
      <c r="B56" s="63" t="s">
        <v>14</v>
      </c>
      <c r="C56" s="65" t="s">
        <v>115</v>
      </c>
      <c r="D56" s="64" t="s">
        <v>19</v>
      </c>
      <c r="E56" s="66">
        <v>664.23</v>
      </c>
      <c r="F56" s="82">
        <v>0.53</v>
      </c>
      <c r="G56" s="82">
        <v>1.31</v>
      </c>
      <c r="H56" s="66">
        <f>E56*F56</f>
        <v>352.04190000000006</v>
      </c>
      <c r="I56" s="83">
        <f>E56*G56</f>
        <v>870.14130000000011</v>
      </c>
      <c r="J56" s="66">
        <f>SUM(H56:I56)</f>
        <v>1222.1832000000002</v>
      </c>
    </row>
    <row r="57" spans="1:10" s="5" customFormat="1" x14ac:dyDescent="0.25">
      <c r="A57" s="122" t="s">
        <v>11</v>
      </c>
      <c r="B57" s="122"/>
      <c r="C57" s="122"/>
      <c r="D57" s="122"/>
      <c r="E57" s="122"/>
      <c r="F57" s="122"/>
      <c r="G57" s="122"/>
      <c r="H57" s="50">
        <f>SUM(H56:H56)</f>
        <v>352.04190000000006</v>
      </c>
      <c r="I57" s="50">
        <f>SUM(I56:I56)</f>
        <v>870.14130000000011</v>
      </c>
      <c r="J57" s="50">
        <f>SUM(J56:J56)</f>
        <v>1222.1832000000002</v>
      </c>
    </row>
    <row r="58" spans="1:10" s="6" customFormat="1" ht="13.8" thickBot="1" x14ac:dyDescent="0.3">
      <c r="A58" s="44"/>
      <c r="B58" s="37"/>
      <c r="C58" s="51"/>
      <c r="D58" s="51"/>
      <c r="E58" s="51"/>
      <c r="F58" s="51"/>
      <c r="G58" s="51"/>
      <c r="H58" s="57"/>
      <c r="I58" s="57"/>
      <c r="J58" s="57"/>
    </row>
    <row r="59" spans="1:10" s="6" customFormat="1" x14ac:dyDescent="0.25">
      <c r="A59" s="116" t="s">
        <v>9</v>
      </c>
      <c r="B59" s="117"/>
      <c r="C59" s="117"/>
      <c r="D59" s="117"/>
      <c r="E59" s="117"/>
      <c r="F59" s="117"/>
      <c r="G59" s="117"/>
      <c r="H59" s="58">
        <f>H19+H29+H34+H40+H45+H51+H54+H57</f>
        <v>25231.921399999999</v>
      </c>
      <c r="I59" s="58">
        <f>I19+I29+I34+I40+I45+I51+I54+I57</f>
        <v>25024.8835</v>
      </c>
      <c r="J59" s="59">
        <f>J19+J29+J34+J40+J45+J51+J54+J57</f>
        <v>50256.804900000003</v>
      </c>
    </row>
    <row r="60" spans="1:10" s="6" customFormat="1" x14ac:dyDescent="0.25">
      <c r="A60" s="121" t="s">
        <v>40</v>
      </c>
      <c r="B60" s="122"/>
      <c r="C60" s="122"/>
      <c r="D60" s="122"/>
      <c r="E60" s="122"/>
      <c r="F60" s="122"/>
      <c r="G60" s="56">
        <v>0.28000000000000003</v>
      </c>
      <c r="H60" s="52">
        <f>H59*G60</f>
        <v>7064.9379920000001</v>
      </c>
      <c r="I60" s="52">
        <f>I59*G60</f>
        <v>7006.967380000001</v>
      </c>
      <c r="J60" s="60">
        <f>H60+I60</f>
        <v>14071.905372000001</v>
      </c>
    </row>
    <row r="61" spans="1:10" ht="13.8" thickBot="1" x14ac:dyDescent="0.3">
      <c r="A61" s="118" t="s">
        <v>10</v>
      </c>
      <c r="B61" s="119"/>
      <c r="C61" s="119"/>
      <c r="D61" s="119"/>
      <c r="E61" s="119"/>
      <c r="F61" s="119"/>
      <c r="G61" s="119"/>
      <c r="H61" s="61">
        <f>SUM(H59,H60)</f>
        <v>32296.859391999998</v>
      </c>
      <c r="I61" s="61">
        <f>SUM(I59,I60)</f>
        <v>32031.850880000002</v>
      </c>
      <c r="J61" s="62">
        <f>J59+J60</f>
        <v>64328.710272000004</v>
      </c>
    </row>
    <row r="62" spans="1:10" x14ac:dyDescent="0.25">
      <c r="A62" s="101" t="s">
        <v>84</v>
      </c>
      <c r="B62" s="102"/>
      <c r="C62" s="102"/>
      <c r="D62" s="102"/>
      <c r="E62" s="102"/>
      <c r="F62" s="102"/>
      <c r="G62" s="102"/>
      <c r="H62" s="102"/>
      <c r="I62" s="102"/>
      <c r="J62" s="102"/>
    </row>
    <row r="63" spans="1:10" x14ac:dyDescent="0.25">
      <c r="A63" s="106"/>
      <c r="B63" s="106"/>
      <c r="C63" s="106"/>
      <c r="D63" s="106"/>
      <c r="E63" s="106"/>
      <c r="F63" s="106"/>
      <c r="G63" s="106"/>
      <c r="H63" s="106"/>
      <c r="I63" s="106"/>
      <c r="J63" s="106"/>
    </row>
    <row r="64" spans="1:10" x14ac:dyDescent="0.25">
      <c r="A64" s="125" t="s">
        <v>41</v>
      </c>
      <c r="B64" s="125"/>
      <c r="C64" s="125"/>
      <c r="D64" s="125"/>
      <c r="E64" s="125"/>
      <c r="F64" s="125"/>
      <c r="G64" s="125"/>
      <c r="H64" s="125"/>
      <c r="I64" s="125"/>
      <c r="J64" s="125"/>
    </row>
    <row r="65" spans="1:10" x14ac:dyDescent="0.25">
      <c r="A65" s="126" t="s">
        <v>42</v>
      </c>
      <c r="B65" s="126"/>
      <c r="C65" s="126"/>
      <c r="D65" s="126"/>
      <c r="E65" s="126"/>
      <c r="F65" s="126"/>
      <c r="G65" s="126"/>
      <c r="H65" s="126"/>
      <c r="I65" s="126"/>
      <c r="J65" s="126"/>
    </row>
    <row r="66" spans="1:10" x14ac:dyDescent="0.25">
      <c r="A66" s="45"/>
      <c r="B66" s="124"/>
      <c r="C66" s="124"/>
      <c r="D66" s="124"/>
      <c r="E66" s="7"/>
      <c r="F66" s="7"/>
      <c r="G66" s="7"/>
      <c r="H66" s="7"/>
      <c r="I66" s="7"/>
      <c r="J66" s="7"/>
    </row>
    <row r="67" spans="1:10" x14ac:dyDescent="0.25">
      <c r="B67" s="124"/>
      <c r="C67" s="124"/>
      <c r="D67" s="124"/>
      <c r="E67" s="124"/>
      <c r="F67" s="124"/>
      <c r="G67" s="124"/>
      <c r="H67" s="124"/>
      <c r="I67" s="124"/>
      <c r="J67" s="124"/>
    </row>
    <row r="68" spans="1:10" x14ac:dyDescent="0.25">
      <c r="A68" s="127"/>
      <c r="B68" s="127"/>
      <c r="C68" s="127"/>
      <c r="D68" s="127"/>
      <c r="E68" s="127"/>
      <c r="F68" s="127"/>
      <c r="G68" s="127"/>
      <c r="H68" s="127"/>
      <c r="I68" s="127"/>
      <c r="J68" s="127"/>
    </row>
    <row r="69" spans="1:10" x14ac:dyDescent="0.25">
      <c r="A69" s="124"/>
      <c r="B69" s="124"/>
      <c r="C69" s="124"/>
      <c r="D69" s="124"/>
      <c r="E69" s="124"/>
      <c r="F69" s="124"/>
      <c r="G69" s="124"/>
      <c r="H69" s="124"/>
      <c r="I69" s="124"/>
      <c r="J69" s="124"/>
    </row>
    <row r="70" spans="1:10" x14ac:dyDescent="0.25">
      <c r="A70" s="124"/>
      <c r="B70" s="124"/>
      <c r="C70" s="124"/>
      <c r="D70" s="124"/>
      <c r="E70" s="124"/>
      <c r="F70" s="124"/>
      <c r="G70" s="124"/>
      <c r="H70" s="124"/>
      <c r="I70" s="124"/>
      <c r="J70" s="124"/>
    </row>
  </sheetData>
  <mergeCells count="36">
    <mergeCell ref="A70:J70"/>
    <mergeCell ref="A64:J64"/>
    <mergeCell ref="A65:J65"/>
    <mergeCell ref="B66:D66"/>
    <mergeCell ref="C20:J20"/>
    <mergeCell ref="C35:J35"/>
    <mergeCell ref="A69:J69"/>
    <mergeCell ref="A68:J68"/>
    <mergeCell ref="B67:J67"/>
    <mergeCell ref="A29:G29"/>
    <mergeCell ref="A40:G40"/>
    <mergeCell ref="A51:G51"/>
    <mergeCell ref="A54:G54"/>
    <mergeCell ref="A57:G57"/>
    <mergeCell ref="C55:J55"/>
    <mergeCell ref="C41:J41"/>
    <mergeCell ref="A63:J63"/>
    <mergeCell ref="C46:J46"/>
    <mergeCell ref="C52:J52"/>
    <mergeCell ref="A6:J6"/>
    <mergeCell ref="A7:J7"/>
    <mergeCell ref="A13:J13"/>
    <mergeCell ref="A14:J14"/>
    <mergeCell ref="A59:G59"/>
    <mergeCell ref="A61:G61"/>
    <mergeCell ref="A8:J8"/>
    <mergeCell ref="A60:F60"/>
    <mergeCell ref="A10:J10"/>
    <mergeCell ref="A11:J11"/>
    <mergeCell ref="A19:G19"/>
    <mergeCell ref="C30:J30"/>
    <mergeCell ref="A34:G34"/>
    <mergeCell ref="A45:G45"/>
    <mergeCell ref="A62:J62"/>
    <mergeCell ref="E3:F3"/>
    <mergeCell ref="C17:J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4" workbookViewId="0">
      <selection activeCell="A30" sqref="A30:K30"/>
    </sheetView>
  </sheetViews>
  <sheetFormatPr defaultRowHeight="13.2" x14ac:dyDescent="0.25"/>
  <cols>
    <col min="1" max="1" width="5.21875" bestFit="1" customWidth="1"/>
    <col min="2" max="2" width="27.77734375" bestFit="1" customWidth="1"/>
    <col min="3" max="3" width="11.88671875" bestFit="1" customWidth="1"/>
    <col min="4" max="4" width="8.21875" bestFit="1" customWidth="1"/>
    <col min="5" max="5" width="11.88671875" bestFit="1" customWidth="1"/>
    <col min="6" max="6" width="8.21875" bestFit="1" customWidth="1"/>
    <col min="7" max="7" width="9.109375" bestFit="1" customWidth="1"/>
    <col min="8" max="8" width="8.21875" customWidth="1"/>
    <col min="9" max="9" width="10.6640625" bestFit="1" customWidth="1"/>
    <col min="10" max="10" width="11.88671875" bestFit="1" customWidth="1"/>
    <col min="11" max="11" width="8.33203125" bestFit="1" customWidth="1"/>
  </cols>
  <sheetData>
    <row r="1" spans="1:11" x14ac:dyDescent="0.25">
      <c r="A1" s="1"/>
    </row>
    <row r="6" spans="1:11" ht="17.399999999999999" x14ac:dyDescent="0.3">
      <c r="A6" s="149" t="s">
        <v>7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</row>
    <row r="7" spans="1:11" ht="15" x14ac:dyDescent="0.25">
      <c r="A7" s="150" t="s">
        <v>43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</row>
    <row r="8" spans="1:11" x14ac:dyDescent="0.25">
      <c r="A8" s="151" t="s">
        <v>44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</row>
    <row r="10" spans="1:11" x14ac:dyDescent="0.25">
      <c r="A10" s="155" t="str">
        <f>'ORÇ DOM BOSCO'!A10:J10</f>
        <v>OBRA:  Reforma Escola Dom Bosco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</row>
    <row r="11" spans="1:11" x14ac:dyDescent="0.25">
      <c r="A11" s="155" t="str">
        <f>'ORÇ DOM BOSCO'!A11:J11</f>
        <v>ENDEREÇO: Rua Major Evaristo Frauzino c/ Rio de Janeiro, nº 162, Centro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</row>
    <row r="13" spans="1:11" x14ac:dyDescent="0.25">
      <c r="A13" s="152" t="s">
        <v>45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</row>
    <row r="14" spans="1:11" x14ac:dyDescent="0.25">
      <c r="A14" s="153" t="s">
        <v>0</v>
      </c>
      <c r="B14" s="153" t="s">
        <v>46</v>
      </c>
      <c r="C14" s="154" t="s">
        <v>47</v>
      </c>
      <c r="D14" s="154"/>
      <c r="E14" s="154" t="s">
        <v>48</v>
      </c>
      <c r="F14" s="154"/>
      <c r="G14" s="154" t="s">
        <v>121</v>
      </c>
      <c r="H14" s="154"/>
      <c r="I14" s="53" t="s">
        <v>122</v>
      </c>
      <c r="J14" s="154" t="s">
        <v>57</v>
      </c>
      <c r="K14" s="154"/>
    </row>
    <row r="15" spans="1:11" x14ac:dyDescent="0.25">
      <c r="A15" s="153"/>
      <c r="B15" s="153"/>
      <c r="C15" s="31" t="s">
        <v>49</v>
      </c>
      <c r="D15" s="31" t="s">
        <v>50</v>
      </c>
      <c r="E15" s="31" t="s">
        <v>49</v>
      </c>
      <c r="F15" s="31" t="s">
        <v>50</v>
      </c>
      <c r="G15" s="53" t="s">
        <v>49</v>
      </c>
      <c r="H15" s="53" t="s">
        <v>50</v>
      </c>
      <c r="I15" s="53" t="s">
        <v>50</v>
      </c>
      <c r="J15" s="31" t="s">
        <v>49</v>
      </c>
      <c r="K15" s="31" t="s">
        <v>50</v>
      </c>
    </row>
    <row r="16" spans="1:11" x14ac:dyDescent="0.25">
      <c r="A16" s="29" t="s">
        <v>51</v>
      </c>
      <c r="B16" s="33" t="s">
        <v>26</v>
      </c>
      <c r="C16" s="18">
        <f>D16*$J16</f>
        <v>296.52480000000003</v>
      </c>
      <c r="D16" s="20">
        <v>0.33</v>
      </c>
      <c r="E16" s="18">
        <f>F16*$J16</f>
        <v>296.52480000000003</v>
      </c>
      <c r="F16" s="157">
        <v>0.33</v>
      </c>
      <c r="G16" s="160">
        <f>J16*H16</f>
        <v>305.51040000000006</v>
      </c>
      <c r="H16" s="164">
        <v>0.34</v>
      </c>
      <c r="I16" s="157">
        <f>D16+F16+H16</f>
        <v>1</v>
      </c>
      <c r="J16" s="17">
        <f>'ORÇ DOM BOSCO'!J19+'ORÇ DOM BOSCO'!J19*'ORÇ DOM BOSCO'!G60</f>
        <v>898.56000000000006</v>
      </c>
      <c r="K16" s="21">
        <f>J16/$J$24</f>
        <v>1.3968257659770172E-2</v>
      </c>
    </row>
    <row r="17" spans="1:11" x14ac:dyDescent="0.25">
      <c r="A17" s="32" t="s">
        <v>52</v>
      </c>
      <c r="B17" s="34" t="s">
        <v>17</v>
      </c>
      <c r="C17" s="18">
        <f>D17*$J17</f>
        <v>5808.4541312000001</v>
      </c>
      <c r="D17" s="19">
        <v>0.7</v>
      </c>
      <c r="E17" s="18">
        <f>F17*$J17</f>
        <v>2489.3374847999999</v>
      </c>
      <c r="F17" s="158">
        <v>0.3</v>
      </c>
      <c r="G17" s="161">
        <f t="shared" ref="G17:G23" si="0">J17*H17</f>
        <v>0</v>
      </c>
      <c r="H17" s="163"/>
      <c r="I17" s="158">
        <f>D17+F17+H17</f>
        <v>1</v>
      </c>
      <c r="J17" s="30">
        <f>'ORÇ DOM BOSCO'!J29+'ORÇ DOM BOSCO'!J29*'ORÇ DOM BOSCO'!G60</f>
        <v>8297.7916160000004</v>
      </c>
      <c r="K17" s="21">
        <f t="shared" ref="K17:K23" si="1">J17/$J$24</f>
        <v>0.12899048622169773</v>
      </c>
    </row>
    <row r="18" spans="1:11" x14ac:dyDescent="0.25">
      <c r="A18" s="95" t="s">
        <v>53</v>
      </c>
      <c r="B18" s="97" t="s">
        <v>77</v>
      </c>
      <c r="C18" s="18">
        <f>D18*$J18</f>
        <v>74.614400000000003</v>
      </c>
      <c r="D18" s="19">
        <v>1</v>
      </c>
      <c r="E18" s="18">
        <f>F18*$J18</f>
        <v>0</v>
      </c>
      <c r="F18" s="158"/>
      <c r="G18" s="161">
        <f t="shared" si="0"/>
        <v>0</v>
      </c>
      <c r="H18" s="163"/>
      <c r="I18" s="158">
        <f t="shared" ref="I18:I23" si="2">D18+F18+H18</f>
        <v>1</v>
      </c>
      <c r="J18" s="30">
        <f>'ORÇ DOM BOSCO'!J34+'ORÇ DOM BOSCO'!J34*'ORÇ DOM BOSCO'!G60</f>
        <v>74.614400000000003</v>
      </c>
      <c r="K18" s="21">
        <f t="shared" si="1"/>
        <v>1.1598926775386791E-3</v>
      </c>
    </row>
    <row r="19" spans="1:11" x14ac:dyDescent="0.25">
      <c r="A19" s="95" t="s">
        <v>54</v>
      </c>
      <c r="B19" s="34" t="s">
        <v>33</v>
      </c>
      <c r="C19" s="18">
        <f>D19*$J19</f>
        <v>4843.8224640000008</v>
      </c>
      <c r="D19" s="20">
        <v>0.3</v>
      </c>
      <c r="E19" s="18">
        <f>F19*$J19</f>
        <v>6458.4299520000013</v>
      </c>
      <c r="F19" s="158">
        <v>0.4</v>
      </c>
      <c r="G19" s="161">
        <f t="shared" si="0"/>
        <v>4843.8224640000008</v>
      </c>
      <c r="H19" s="163">
        <v>0.3</v>
      </c>
      <c r="I19" s="158">
        <f t="shared" si="2"/>
        <v>1</v>
      </c>
      <c r="J19" s="30">
        <f>'ORÇ DOM BOSCO'!J40+'ORÇ DOM BOSCO'!J40*'ORÇ DOM BOSCO'!G60</f>
        <v>16146.074880000002</v>
      </c>
      <c r="K19" s="21">
        <f t="shared" si="1"/>
        <v>0.25099329384546692</v>
      </c>
    </row>
    <row r="20" spans="1:11" x14ac:dyDescent="0.25">
      <c r="A20" s="95" t="s">
        <v>55</v>
      </c>
      <c r="B20" s="97" t="s">
        <v>76</v>
      </c>
      <c r="C20" s="18">
        <f>D20*$J20</f>
        <v>0</v>
      </c>
      <c r="D20" s="20"/>
      <c r="E20" s="18">
        <f>F20*$J20</f>
        <v>0</v>
      </c>
      <c r="F20" s="158"/>
      <c r="G20" s="161">
        <f t="shared" si="0"/>
        <v>8941.0388480000001</v>
      </c>
      <c r="H20" s="163">
        <v>1</v>
      </c>
      <c r="I20" s="158">
        <f t="shared" si="2"/>
        <v>1</v>
      </c>
      <c r="J20" s="30">
        <f>'ORÇ DOM BOSCO'!J45+'ORÇ DOM BOSCO'!J45*'ORÇ DOM BOSCO'!G60</f>
        <v>8941.0388480000001</v>
      </c>
      <c r="K20" s="21">
        <f t="shared" si="1"/>
        <v>0.13898986642503414</v>
      </c>
    </row>
    <row r="21" spans="1:11" x14ac:dyDescent="0.25">
      <c r="A21" s="95" t="s">
        <v>56</v>
      </c>
      <c r="B21" s="97" t="s">
        <v>74</v>
      </c>
      <c r="C21" s="18">
        <f>D21*$J21</f>
        <v>12096.873855999998</v>
      </c>
      <c r="D21" s="20">
        <v>0.5</v>
      </c>
      <c r="E21" s="18">
        <f>F21*$J21</f>
        <v>12096.873855999998</v>
      </c>
      <c r="F21" s="158">
        <v>0.5</v>
      </c>
      <c r="G21" s="161">
        <f t="shared" si="0"/>
        <v>0</v>
      </c>
      <c r="H21" s="163"/>
      <c r="I21" s="158">
        <f t="shared" si="2"/>
        <v>1</v>
      </c>
      <c r="J21" s="30">
        <f>'ORÇ DOM BOSCO'!J51+'ORÇ DOM BOSCO'!J51*'ORÇ DOM BOSCO'!G60</f>
        <v>24193.747711999997</v>
      </c>
      <c r="K21" s="21">
        <f t="shared" si="1"/>
        <v>0.37609564391547695</v>
      </c>
    </row>
    <row r="22" spans="1:11" x14ac:dyDescent="0.25">
      <c r="A22" s="95" t="s">
        <v>119</v>
      </c>
      <c r="B22" s="34" t="s">
        <v>23</v>
      </c>
      <c r="C22" s="18">
        <f>D22*$J22</f>
        <v>0</v>
      </c>
      <c r="D22" s="20"/>
      <c r="E22" s="18">
        <f>F22*$J22</f>
        <v>2106.2441599999997</v>
      </c>
      <c r="F22" s="158">
        <v>0.5</v>
      </c>
      <c r="G22" s="161">
        <f t="shared" si="0"/>
        <v>2106.2441599999997</v>
      </c>
      <c r="H22" s="163">
        <v>0.5</v>
      </c>
      <c r="I22" s="158">
        <f t="shared" si="2"/>
        <v>1</v>
      </c>
      <c r="J22" s="30">
        <f>'ORÇ DOM BOSCO'!J54+'ORÇ DOM BOSCO'!J54*'ORÇ DOM BOSCO'!G60</f>
        <v>4212.4883199999995</v>
      </c>
      <c r="K22" s="21">
        <f t="shared" si="1"/>
        <v>6.5483798791992037E-2</v>
      </c>
    </row>
    <row r="23" spans="1:11" x14ac:dyDescent="0.25">
      <c r="A23" s="96" t="s">
        <v>120</v>
      </c>
      <c r="B23" s="35" t="s">
        <v>22</v>
      </c>
      <c r="C23" s="18">
        <f>D23*$J23</f>
        <v>0</v>
      </c>
      <c r="D23" s="20">
        <v>0</v>
      </c>
      <c r="E23" s="18">
        <f>F23*$J23</f>
        <v>0</v>
      </c>
      <c r="F23" s="159"/>
      <c r="G23" s="162">
        <f t="shared" si="0"/>
        <v>1564.3944960000003</v>
      </c>
      <c r="H23" s="165">
        <v>1</v>
      </c>
      <c r="I23" s="159">
        <f t="shared" si="2"/>
        <v>1</v>
      </c>
      <c r="J23" s="36">
        <f>'ORÇ DOM BOSCO'!J57+'ORÇ DOM BOSCO'!J57*'ORÇ DOM BOSCO'!G60</f>
        <v>1564.3944960000003</v>
      </c>
      <c r="K23" s="21">
        <f t="shared" si="1"/>
        <v>2.4318760463023392E-2</v>
      </c>
    </row>
    <row r="24" spans="1:11" x14ac:dyDescent="0.25">
      <c r="A24" s="134" t="s">
        <v>57</v>
      </c>
      <c r="B24" s="135"/>
      <c r="C24" s="16">
        <f>SUM(C16:C23)</f>
        <v>23120.289651200001</v>
      </c>
      <c r="D24" s="22">
        <f>C24/J24</f>
        <v>0.35940856817182981</v>
      </c>
      <c r="E24" s="16">
        <f>SUM(E16:E23)</f>
        <v>23447.410252799997</v>
      </c>
      <c r="F24" s="23">
        <f>E24/J24</f>
        <v>0.3644937097861547</v>
      </c>
      <c r="G24" s="166">
        <f>SUM(G16:G23)</f>
        <v>17761.010367999999</v>
      </c>
      <c r="H24" s="156">
        <f>G24/J24</f>
        <v>0.27609772204201544</v>
      </c>
      <c r="I24" s="168">
        <f>H25</f>
        <v>0.99999999999999989</v>
      </c>
      <c r="J24" s="136">
        <f>SUM(J16:J23)</f>
        <v>64328.710271999997</v>
      </c>
      <c r="K24" s="138">
        <f>SUM(K16:K23)</f>
        <v>1</v>
      </c>
    </row>
    <row r="25" spans="1:11" x14ac:dyDescent="0.25">
      <c r="A25" s="140" t="s">
        <v>58</v>
      </c>
      <c r="B25" s="141"/>
      <c r="C25" s="24">
        <f>C24</f>
        <v>23120.289651200001</v>
      </c>
      <c r="D25" s="25">
        <f>D24</f>
        <v>0.35940856817182981</v>
      </c>
      <c r="E25" s="24">
        <f>C25+E24</f>
        <v>46567.699903999994</v>
      </c>
      <c r="F25" s="26">
        <f>F24+D25</f>
        <v>0.72390227795798445</v>
      </c>
      <c r="G25" s="167">
        <f>G24+E25</f>
        <v>64328.710271999997</v>
      </c>
      <c r="H25" s="26">
        <f>H24+F25</f>
        <v>0.99999999999999989</v>
      </c>
      <c r="I25" s="169"/>
      <c r="J25" s="137"/>
      <c r="K25" s="139"/>
    </row>
    <row r="26" spans="1:11" x14ac:dyDescent="0.25">
      <c r="A26" s="142" t="s">
        <v>65</v>
      </c>
      <c r="B26" s="143"/>
      <c r="C26" s="144"/>
      <c r="D26" s="143"/>
      <c r="E26" s="143"/>
      <c r="F26" s="143"/>
      <c r="G26" s="143"/>
      <c r="H26" s="143"/>
      <c r="I26" s="143"/>
      <c r="J26" s="143"/>
      <c r="K26" s="145"/>
    </row>
    <row r="27" spans="1:11" ht="13.8" thickBot="1" x14ac:dyDescent="0.3">
      <c r="A27" s="146" t="s">
        <v>59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8"/>
    </row>
    <row r="28" spans="1:11" x14ac:dyDescent="0.25">
      <c r="A28" s="27"/>
      <c r="B28" s="28"/>
      <c r="C28" s="28"/>
      <c r="D28" s="28"/>
      <c r="E28" s="28"/>
      <c r="F28" s="28"/>
      <c r="G28" s="54"/>
      <c r="H28" s="54"/>
      <c r="I28" s="54"/>
      <c r="J28" s="28"/>
      <c r="K28" s="28"/>
    </row>
    <row r="29" spans="1:11" x14ac:dyDescent="0.25">
      <c r="A29" s="27"/>
      <c r="B29" s="28"/>
      <c r="C29" s="28"/>
      <c r="D29" s="28"/>
      <c r="E29" s="28"/>
      <c r="F29" s="28"/>
      <c r="G29" s="54"/>
      <c r="H29" s="54"/>
      <c r="I29" s="54"/>
      <c r="J29" s="28"/>
      <c r="K29" s="28"/>
    </row>
    <row r="30" spans="1:11" x14ac:dyDescent="0.25">
      <c r="A30" s="133" t="s">
        <v>61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</row>
    <row r="31" spans="1:11" x14ac:dyDescent="0.25">
      <c r="A31" s="131" t="s">
        <v>41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</row>
    <row r="32" spans="1:11" x14ac:dyDescent="0.25">
      <c r="A32" s="132" t="s">
        <v>60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</row>
  </sheetData>
  <mergeCells count="22">
    <mergeCell ref="A6:K6"/>
    <mergeCell ref="A7:K7"/>
    <mergeCell ref="A8:K8"/>
    <mergeCell ref="A13:K13"/>
    <mergeCell ref="A14:A15"/>
    <mergeCell ref="B14:B15"/>
    <mergeCell ref="C14:D14"/>
    <mergeCell ref="E14:F14"/>
    <mergeCell ref="J14:K14"/>
    <mergeCell ref="A10:K10"/>
    <mergeCell ref="A11:K11"/>
    <mergeCell ref="G14:H14"/>
    <mergeCell ref="A31:K31"/>
    <mergeCell ref="A32:K32"/>
    <mergeCell ref="A30:K30"/>
    <mergeCell ref="A24:B24"/>
    <mergeCell ref="J24:J25"/>
    <mergeCell ref="K24:K25"/>
    <mergeCell ref="A25:B25"/>
    <mergeCell ref="A26:K26"/>
    <mergeCell ref="A27:K27"/>
    <mergeCell ref="I24:I2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 DOM BOSCO</vt:lpstr>
      <vt:lpstr>CRONOG DOM BOSCO</vt:lpstr>
      <vt:lpstr>'ORÇ DOM BOSCO'!Area_de_impressao</vt:lpstr>
      <vt:lpstr>'ORÇ DOM BOSCO'!Titulos_de_impressao</vt:lpstr>
    </vt:vector>
  </TitlesOfParts>
  <Company>Prefeitura de Morrinhos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Asplan</dc:creator>
  <cp:lastModifiedBy>Usuário do Windows</cp:lastModifiedBy>
  <cp:lastPrinted>2020-03-25T17:34:05Z</cp:lastPrinted>
  <dcterms:created xsi:type="dcterms:W3CDTF">2002-03-20T16:21:38Z</dcterms:created>
  <dcterms:modified xsi:type="dcterms:W3CDTF">2020-03-25T18:03:37Z</dcterms:modified>
</cp:coreProperties>
</file>